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xWindow="6105" yWindow="3690" windowWidth="17280" windowHeight="9030" firstSheet="1" activeTab="1"/>
  </bookViews>
  <sheets>
    <sheet name="титул.лист" sheetId="21" state="hidden" r:id="rId1"/>
    <sheet name="Паспорт программы" sheetId="1" r:id="rId2"/>
    <sheet name="перечень показателей" sheetId="2" state="hidden" r:id="rId3"/>
    <sheet name="план реализации" sheetId="18" state="hidden" r:id="rId4"/>
    <sheet name="1 подпрограмма" sheetId="22" r:id="rId5"/>
    <sheet name="2 подпрограмма" sheetId="23" r:id="rId6"/>
    <sheet name="3 подпрограмма " sheetId="24" r:id="rId7"/>
    <sheet name="4 подпрограмма " sheetId="25" r:id="rId8"/>
    <sheet name="5 подпрограмма " sheetId="26" r:id="rId9"/>
    <sheet name="6 подпрограмма " sheetId="27" state="hidden" r:id="rId10"/>
    <sheet name="объекты кап.строительства" sheetId="28" state="hidden" r:id="rId11"/>
  </sheets>
  <definedNames>
    <definedName name="_ftn1" localSheetId="1">'Паспорт программы'!#REF!</definedName>
    <definedName name="_ftnref1" localSheetId="1">'Паспорт программы'!#REF!</definedName>
    <definedName name="_xlnm.Print_Area" localSheetId="4">'1 подпрограмма'!$A$1:$K$55</definedName>
    <definedName name="_xlnm.Print_Area" localSheetId="6">'3 подпрограмма '!$A$1:$Q$170</definedName>
    <definedName name="_xlnm.Print_Area" localSheetId="8">'5 подпрограмма '!$A$1:$K$220</definedName>
    <definedName name="_xlnm.Print_Area" localSheetId="10">'объекты кап.строительства'!$A$1:$N$19</definedName>
    <definedName name="_xlnm.Print_Area" localSheetId="0">титул.лист!$A$1:$C$28</definedName>
  </definedNames>
  <calcPr calcId="144525"/>
</workbook>
</file>

<file path=xl/calcChain.xml><?xml version="1.0" encoding="utf-8"?>
<calcChain xmlns="http://schemas.openxmlformats.org/spreadsheetml/2006/main">
  <c r="C10" i="1" l="1"/>
  <c r="F9" i="22" l="1"/>
  <c r="F10" i="22"/>
  <c r="F12" i="22"/>
  <c r="E14" i="23" l="1"/>
  <c r="F14" i="23"/>
  <c r="E149" i="26" l="1"/>
  <c r="E148" i="26"/>
  <c r="F149" i="26"/>
  <c r="E14" i="26"/>
  <c r="F14" i="26"/>
  <c r="F24" i="26"/>
  <c r="F19" i="26"/>
  <c r="I18" i="26"/>
  <c r="H18" i="26"/>
  <c r="G18" i="26"/>
  <c r="F18" i="26"/>
  <c r="E18" i="26"/>
  <c r="E19" i="26"/>
  <c r="E20" i="26"/>
  <c r="E21" i="26"/>
  <c r="E23" i="26"/>
  <c r="F23" i="26"/>
  <c r="E28" i="26"/>
  <c r="E24" i="26"/>
  <c r="F48" i="26"/>
  <c r="F47" i="26" s="1"/>
  <c r="F55" i="26"/>
  <c r="F54" i="26"/>
  <c r="F52" i="26"/>
  <c r="F53" i="26"/>
  <c r="F49" i="26"/>
  <c r="E66" i="26"/>
  <c r="E61" i="26"/>
  <c r="E65" i="26"/>
  <c r="E60" i="26"/>
  <c r="E53" i="26"/>
  <c r="G52" i="26"/>
  <c r="H52" i="26"/>
  <c r="I52" i="26"/>
  <c r="I153" i="26"/>
  <c r="H153" i="26"/>
  <c r="G153" i="26"/>
  <c r="I148" i="26"/>
  <c r="H148" i="26"/>
  <c r="G148" i="26"/>
  <c r="I158" i="26"/>
  <c r="H158" i="26"/>
  <c r="G158" i="26"/>
  <c r="F158" i="26"/>
  <c r="E161" i="26"/>
  <c r="E160" i="26"/>
  <c r="E159" i="26"/>
  <c r="E158" i="26" s="1"/>
  <c r="E150" i="26"/>
  <c r="F151" i="26"/>
  <c r="E151" i="26" s="1"/>
  <c r="F150" i="26"/>
  <c r="E156" i="26"/>
  <c r="E155" i="26"/>
  <c r="E154" i="26"/>
  <c r="E153" i="26" s="1"/>
  <c r="F153" i="26"/>
  <c r="H33" i="23"/>
  <c r="F33" i="23"/>
  <c r="F43" i="23"/>
  <c r="F148" i="26" l="1"/>
  <c r="F148" i="24"/>
  <c r="F15" i="22"/>
  <c r="F20" i="22"/>
  <c r="F40" i="22"/>
  <c r="F89" i="25" l="1"/>
  <c r="F90" i="25"/>
  <c r="F39" i="22" l="1"/>
  <c r="G36" i="23" l="1"/>
  <c r="G35" i="23"/>
  <c r="G31" i="23"/>
  <c r="G30" i="23"/>
  <c r="F169" i="26"/>
  <c r="F144" i="26"/>
  <c r="F84" i="26"/>
  <c r="F79" i="26"/>
  <c r="F75" i="26" s="1"/>
  <c r="F28" i="26"/>
  <c r="E25" i="26"/>
  <c r="E26" i="26"/>
  <c r="F14" i="24"/>
  <c r="F49" i="23"/>
  <c r="F44" i="23"/>
  <c r="G34" i="23"/>
  <c r="G29" i="23"/>
  <c r="F19" i="23"/>
  <c r="G19" i="23"/>
  <c r="E15" i="22"/>
  <c r="G20" i="22"/>
  <c r="H49" i="22" l="1"/>
  <c r="G49" i="22"/>
  <c r="F49" i="22"/>
  <c r="E50" i="22"/>
  <c r="E49" i="22" s="1"/>
  <c r="E51" i="22"/>
  <c r="E52" i="22"/>
  <c r="I49" i="22"/>
  <c r="F14" i="22" l="1"/>
  <c r="F42" i="26"/>
  <c r="G42" i="26"/>
  <c r="H42" i="26"/>
  <c r="I42" i="26"/>
  <c r="E42" i="26"/>
  <c r="F37" i="26"/>
  <c r="G37" i="26"/>
  <c r="H37" i="26"/>
  <c r="I37" i="26"/>
  <c r="E37" i="26"/>
  <c r="F32" i="26"/>
  <c r="E31" i="26"/>
  <c r="E30" i="26"/>
  <c r="E29" i="26"/>
  <c r="I28" i="26"/>
  <c r="H28" i="26"/>
  <c r="G28" i="26"/>
  <c r="F70" i="26" l="1"/>
  <c r="E73" i="26"/>
  <c r="E72" i="26"/>
  <c r="E71" i="26"/>
  <c r="E70" i="26" s="1"/>
  <c r="I70" i="26"/>
  <c r="H70" i="26"/>
  <c r="G70" i="26"/>
  <c r="E68" i="26"/>
  <c r="E67" i="26"/>
  <c r="I65" i="26"/>
  <c r="H65" i="26"/>
  <c r="G65" i="26"/>
  <c r="F65" i="26"/>
  <c r="F60" i="26"/>
  <c r="G79" i="26"/>
  <c r="H79" i="26"/>
  <c r="I79" i="26"/>
  <c r="E79" i="26"/>
  <c r="G75" i="26"/>
  <c r="H75" i="26"/>
  <c r="I75" i="26"/>
  <c r="E80" i="26"/>
  <c r="E76" i="26"/>
  <c r="F56" i="26"/>
  <c r="E62" i="26"/>
  <c r="E63" i="26"/>
  <c r="G56" i="26"/>
  <c r="H56" i="26"/>
  <c r="I56" i="26"/>
  <c r="E57" i="26"/>
  <c r="E58" i="26"/>
  <c r="E59" i="26"/>
  <c r="E54" i="26"/>
  <c r="E55" i="26"/>
  <c r="E81" i="26"/>
  <c r="E82" i="26"/>
  <c r="E77" i="26"/>
  <c r="E78" i="26"/>
  <c r="E116" i="26"/>
  <c r="E115" i="26"/>
  <c r="E114" i="26"/>
  <c r="E109" i="26"/>
  <c r="E104" i="26"/>
  <c r="E99" i="26"/>
  <c r="E105" i="26"/>
  <c r="E106" i="26"/>
  <c r="E110" i="26"/>
  <c r="E111" i="26"/>
  <c r="F113" i="26"/>
  <c r="G113" i="26"/>
  <c r="H113" i="26"/>
  <c r="I113" i="26"/>
  <c r="F108" i="26"/>
  <c r="G108" i="26"/>
  <c r="H108" i="26"/>
  <c r="I108" i="26"/>
  <c r="F103" i="26"/>
  <c r="G103" i="26"/>
  <c r="H103" i="26"/>
  <c r="I103" i="26"/>
  <c r="F98" i="26"/>
  <c r="G98" i="26"/>
  <c r="H98" i="26"/>
  <c r="I98" i="26"/>
  <c r="F93" i="26"/>
  <c r="G93" i="26"/>
  <c r="H93" i="26"/>
  <c r="I93" i="26"/>
  <c r="F88" i="26"/>
  <c r="E52" i="26" l="1"/>
  <c r="E75" i="26"/>
  <c r="E56" i="26"/>
  <c r="E84" i="26"/>
  <c r="E113" i="26"/>
  <c r="E103" i="26"/>
  <c r="E108" i="26"/>
  <c r="I60" i="26"/>
  <c r="H60" i="26"/>
  <c r="G60" i="26"/>
  <c r="E101" i="26"/>
  <c r="E100" i="26"/>
  <c r="E98" i="26" s="1"/>
  <c r="E94" i="26"/>
  <c r="F34" i="25" l="1"/>
  <c r="F19" i="24"/>
  <c r="F19" i="25"/>
  <c r="F14" i="25"/>
  <c r="F129" i="26" l="1"/>
  <c r="E165" i="24"/>
  <c r="E166" i="24"/>
  <c r="E164" i="24"/>
  <c r="E154" i="24"/>
  <c r="F124" i="26" l="1"/>
  <c r="F119" i="26" s="1"/>
  <c r="F34" i="24"/>
  <c r="F99" i="24" l="1"/>
  <c r="F34" i="23" l="1"/>
  <c r="H34" i="23"/>
  <c r="F44" i="24" l="1"/>
  <c r="E69" i="24"/>
  <c r="F69" i="24"/>
  <c r="F70" i="24"/>
  <c r="F89" i="24"/>
  <c r="E188" i="26"/>
  <c r="F44" i="25"/>
  <c r="F24" i="25"/>
  <c r="F124" i="24"/>
  <c r="F49" i="24"/>
  <c r="F45" i="22"/>
  <c r="G19" i="26" l="1"/>
  <c r="E19" i="23" l="1"/>
  <c r="E43" i="23"/>
  <c r="E46" i="23"/>
  <c r="E45" i="23"/>
  <c r="E44" i="23"/>
  <c r="F24" i="23"/>
  <c r="F23" i="23" s="1"/>
  <c r="E21" i="23"/>
  <c r="E20" i="23"/>
  <c r="E59" i="23"/>
  <c r="E18" i="23" l="1"/>
  <c r="I15" i="28" l="1"/>
  <c r="K15" i="28"/>
  <c r="F79" i="25" l="1"/>
  <c r="F104" i="24"/>
  <c r="G61" i="23"/>
  <c r="G60" i="23"/>
  <c r="G59" i="23"/>
  <c r="G21" i="23"/>
  <c r="G20" i="23"/>
  <c r="G22" i="22"/>
  <c r="G21" i="22"/>
  <c r="F198" i="26" l="1"/>
  <c r="H198" i="26"/>
  <c r="H193" i="26"/>
  <c r="F144" i="24" l="1"/>
  <c r="G138" i="24"/>
  <c r="E144" i="24"/>
  <c r="E99" i="24" l="1"/>
  <c r="E98" i="24" s="1"/>
  <c r="F98" i="24" l="1"/>
  <c r="E96" i="24"/>
  <c r="E95" i="24"/>
  <c r="E94" i="24"/>
  <c r="E93" i="24" s="1"/>
  <c r="I93" i="24"/>
  <c r="H93" i="24"/>
  <c r="G93" i="24"/>
  <c r="F93" i="24"/>
  <c r="F141" i="24"/>
  <c r="F140" i="24"/>
  <c r="F139" i="24"/>
  <c r="E139" i="24" s="1"/>
  <c r="E146" i="24"/>
  <c r="E145" i="24"/>
  <c r="I143" i="24"/>
  <c r="H143" i="24"/>
  <c r="G143" i="24"/>
  <c r="F143" i="24"/>
  <c r="E121" i="24"/>
  <c r="E120" i="24"/>
  <c r="E119" i="24"/>
  <c r="I118" i="24"/>
  <c r="H118" i="24"/>
  <c r="G118" i="24"/>
  <c r="F118" i="24"/>
  <c r="E143" i="24" l="1"/>
  <c r="E118" i="24"/>
  <c r="I161" i="24"/>
  <c r="H161" i="24"/>
  <c r="G161" i="24"/>
  <c r="F161" i="24"/>
  <c r="I160" i="24"/>
  <c r="I158" i="24" s="1"/>
  <c r="H160" i="24"/>
  <c r="G160" i="24"/>
  <c r="F160" i="24"/>
  <c r="I159" i="24"/>
  <c r="H159" i="24"/>
  <c r="G159" i="24"/>
  <c r="E181" i="26"/>
  <c r="E180" i="26"/>
  <c r="E179" i="26"/>
  <c r="E178" i="26"/>
  <c r="F136" i="26"/>
  <c r="F135" i="26"/>
  <c r="F134" i="26"/>
  <c r="E141" i="26"/>
  <c r="E140" i="26"/>
  <c r="E139" i="26"/>
  <c r="I138" i="26"/>
  <c r="H138" i="26"/>
  <c r="G138" i="26"/>
  <c r="F138" i="26"/>
  <c r="F121" i="26"/>
  <c r="E121" i="26" s="1"/>
  <c r="F120" i="26"/>
  <c r="E120" i="26" s="1"/>
  <c r="I118" i="26"/>
  <c r="H118" i="26"/>
  <c r="G118" i="26"/>
  <c r="E131" i="26"/>
  <c r="E130" i="26"/>
  <c r="E129" i="26"/>
  <c r="E128" i="26" s="1"/>
  <c r="I128" i="26"/>
  <c r="H128" i="26"/>
  <c r="G128" i="26"/>
  <c r="F128" i="26"/>
  <c r="E126" i="26"/>
  <c r="E125" i="26"/>
  <c r="E124" i="26"/>
  <c r="I123" i="26"/>
  <c r="H123" i="26"/>
  <c r="G123" i="26"/>
  <c r="F123" i="26"/>
  <c r="E96" i="26"/>
  <c r="E95" i="26"/>
  <c r="E93" i="26" s="1"/>
  <c r="F86" i="26"/>
  <c r="F85" i="26"/>
  <c r="F83" i="26" s="1"/>
  <c r="E91" i="26"/>
  <c r="E90" i="26"/>
  <c r="E89" i="26"/>
  <c r="E88" i="26" s="1"/>
  <c r="H158" i="24" l="1"/>
  <c r="E160" i="24"/>
  <c r="E161" i="24"/>
  <c r="G158" i="24"/>
  <c r="E159" i="24"/>
  <c r="E158" i="24" s="1"/>
  <c r="F158" i="24"/>
  <c r="E138" i="26"/>
  <c r="F118" i="26"/>
  <c r="E118" i="26" s="1"/>
  <c r="E123" i="26"/>
  <c r="F41" i="25"/>
  <c r="F40" i="25"/>
  <c r="G40" i="25"/>
  <c r="H40" i="25"/>
  <c r="I40" i="25"/>
  <c r="G39" i="25"/>
  <c r="H39" i="25"/>
  <c r="I39" i="25"/>
  <c r="F39" i="25"/>
  <c r="E76" i="25"/>
  <c r="E75" i="25"/>
  <c r="E73" i="25" s="1"/>
  <c r="E74" i="25"/>
  <c r="I73" i="25"/>
  <c r="H73" i="25"/>
  <c r="G73" i="25"/>
  <c r="F73" i="25"/>
  <c r="E51" i="25"/>
  <c r="E50" i="25"/>
  <c r="E49" i="25"/>
  <c r="E48" i="25" s="1"/>
  <c r="I48" i="25"/>
  <c r="H48" i="25"/>
  <c r="G48" i="25"/>
  <c r="F48" i="25"/>
  <c r="F30" i="25"/>
  <c r="G101" i="24"/>
  <c r="H101" i="24"/>
  <c r="I101" i="24"/>
  <c r="G100" i="24"/>
  <c r="H100" i="24"/>
  <c r="I100" i="24"/>
  <c r="G99" i="24"/>
  <c r="H99" i="24"/>
  <c r="I99" i="24"/>
  <c r="I108" i="24"/>
  <c r="H108" i="24"/>
  <c r="G108" i="24"/>
  <c r="F108" i="24"/>
  <c r="E108" i="24"/>
  <c r="F106" i="24"/>
  <c r="F101" i="24" s="1"/>
  <c r="E101" i="24" s="1"/>
  <c r="F105" i="24"/>
  <c r="E105" i="24" s="1"/>
  <c r="E104" i="24"/>
  <c r="E103" i="24" s="1"/>
  <c r="I103" i="24"/>
  <c r="H103" i="24"/>
  <c r="G103" i="24"/>
  <c r="F103" i="24" l="1"/>
  <c r="F100" i="24"/>
  <c r="E106" i="24"/>
  <c r="E100" i="24"/>
  <c r="F36" i="23"/>
  <c r="G19" i="24" l="1"/>
  <c r="E190" i="26" l="1"/>
  <c r="E189" i="26"/>
  <c r="I187" i="26"/>
  <c r="H187" i="26"/>
  <c r="G187" i="26"/>
  <c r="F187" i="26"/>
  <c r="E185" i="26"/>
  <c r="E184" i="26"/>
  <c r="E183" i="26"/>
  <c r="I182" i="26"/>
  <c r="H182" i="26"/>
  <c r="G182" i="26"/>
  <c r="F182" i="26"/>
  <c r="E176" i="26"/>
  <c r="E175" i="26"/>
  <c r="E174" i="26"/>
  <c r="I173" i="26"/>
  <c r="H173" i="26"/>
  <c r="G173" i="26"/>
  <c r="F173" i="26"/>
  <c r="E171" i="26"/>
  <c r="E170" i="26"/>
  <c r="E169" i="26"/>
  <c r="I168" i="26"/>
  <c r="H168" i="26"/>
  <c r="G168" i="26"/>
  <c r="F168" i="26"/>
  <c r="E166" i="26"/>
  <c r="E165" i="26"/>
  <c r="E164" i="26"/>
  <c r="I163" i="26"/>
  <c r="H163" i="26"/>
  <c r="G163" i="26"/>
  <c r="F163" i="26"/>
  <c r="I32" i="26"/>
  <c r="H32" i="26"/>
  <c r="G32" i="26"/>
  <c r="E32" i="26"/>
  <c r="E182" i="26" l="1"/>
  <c r="E173" i="26"/>
  <c r="E187" i="26"/>
  <c r="E168" i="26"/>
  <c r="E163" i="26"/>
  <c r="E146" i="26" l="1"/>
  <c r="E145" i="26"/>
  <c r="E144" i="26"/>
  <c r="I143" i="26"/>
  <c r="H143" i="26"/>
  <c r="G143" i="26"/>
  <c r="F143" i="26"/>
  <c r="F50" i="26"/>
  <c r="E136" i="26"/>
  <c r="E135" i="26"/>
  <c r="E134" i="26"/>
  <c r="E119" i="26"/>
  <c r="I133" i="26"/>
  <c r="H133" i="26"/>
  <c r="G133" i="26"/>
  <c r="F133" i="26"/>
  <c r="E143" i="26" l="1"/>
  <c r="E133" i="26"/>
  <c r="E86" i="26"/>
  <c r="E85" i="26"/>
  <c r="E83" i="26" s="1"/>
  <c r="E91" i="25"/>
  <c r="E90" i="25"/>
  <c r="E89" i="25"/>
  <c r="E86" i="25"/>
  <c r="E85" i="25"/>
  <c r="E84" i="25"/>
  <c r="E71" i="25"/>
  <c r="E70" i="25"/>
  <c r="E69" i="25"/>
  <c r="E56" i="25"/>
  <c r="E55" i="25"/>
  <c r="E54" i="25"/>
  <c r="E81" i="25"/>
  <c r="E80" i="25"/>
  <c r="E79" i="25"/>
  <c r="E46" i="25"/>
  <c r="E45" i="25"/>
  <c r="E44" i="25"/>
  <c r="E43" i="25" s="1"/>
  <c r="I43" i="25"/>
  <c r="H43" i="25"/>
  <c r="G43" i="25"/>
  <c r="F43" i="25"/>
  <c r="F35" i="25" l="1"/>
  <c r="E35" i="25"/>
  <c r="E31" i="25"/>
  <c r="E30" i="25"/>
  <c r="E29" i="25"/>
  <c r="F36" i="25"/>
  <c r="E36" i="25" s="1"/>
  <c r="E34" i="25"/>
  <c r="F26" i="25"/>
  <c r="E26" i="25" s="1"/>
  <c r="F25" i="25"/>
  <c r="F20" i="25" s="1"/>
  <c r="F15" i="25" s="1"/>
  <c r="E156" i="24"/>
  <c r="E155" i="24"/>
  <c r="E141" i="24"/>
  <c r="E140" i="24"/>
  <c r="E126" i="24"/>
  <c r="E125" i="24"/>
  <c r="E124" i="24"/>
  <c r="E116" i="24"/>
  <c r="E115" i="24"/>
  <c r="E114" i="24"/>
  <c r="E24" i="25" l="1"/>
  <c r="E25" i="25"/>
  <c r="F21" i="24"/>
  <c r="F20" i="24"/>
  <c r="F26" i="24"/>
  <c r="F25" i="24"/>
  <c r="E25" i="24" s="1"/>
  <c r="F24" i="24"/>
  <c r="E41" i="24"/>
  <c r="E40" i="24"/>
  <c r="E39" i="24"/>
  <c r="I38" i="24"/>
  <c r="H38" i="24"/>
  <c r="G38" i="24"/>
  <c r="F38" i="24"/>
  <c r="E36" i="24"/>
  <c r="E35" i="24"/>
  <c r="E34" i="24"/>
  <c r="I33" i="24"/>
  <c r="H33" i="24"/>
  <c r="G33" i="24"/>
  <c r="F33" i="24"/>
  <c r="E81" i="24"/>
  <c r="E80" i="24"/>
  <c r="E79" i="24"/>
  <c r="E86" i="24"/>
  <c r="E85" i="24"/>
  <c r="E84" i="24"/>
  <c r="E76" i="24"/>
  <c r="E75" i="24"/>
  <c r="E74" i="24"/>
  <c r="E91" i="24"/>
  <c r="E90" i="24"/>
  <c r="E89" i="24"/>
  <c r="E66" i="24"/>
  <c r="E65" i="24"/>
  <c r="E64" i="24"/>
  <c r="E55" i="24"/>
  <c r="E56" i="24"/>
  <c r="E54" i="24"/>
  <c r="E50" i="24"/>
  <c r="E51" i="24"/>
  <c r="E49" i="24"/>
  <c r="E30" i="24"/>
  <c r="E31" i="24"/>
  <c r="E29" i="24"/>
  <c r="I21" i="24"/>
  <c r="I20" i="24"/>
  <c r="I19" i="24"/>
  <c r="H21" i="24"/>
  <c r="H20" i="24"/>
  <c r="H19" i="24"/>
  <c r="G21" i="24"/>
  <c r="G20" i="24"/>
  <c r="E26" i="24"/>
  <c r="E24" i="24"/>
  <c r="E20" i="24" l="1"/>
  <c r="E19" i="24"/>
  <c r="E21" i="24"/>
  <c r="E38" i="24"/>
  <c r="E33" i="24"/>
  <c r="F22" i="22"/>
  <c r="F21" i="22"/>
  <c r="F26" i="23"/>
  <c r="E30" i="23"/>
  <c r="E31" i="23"/>
  <c r="E29" i="23"/>
  <c r="E85" i="23"/>
  <c r="E86" i="23"/>
  <c r="E84" i="23"/>
  <c r="E80" i="23"/>
  <c r="E81" i="23"/>
  <c r="E79" i="23"/>
  <c r="E75" i="23"/>
  <c r="E76" i="23"/>
  <c r="E74" i="23"/>
  <c r="E65" i="23" l="1"/>
  <c r="E66" i="23"/>
  <c r="E64" i="23"/>
  <c r="E60" i="23"/>
  <c r="E61" i="23"/>
  <c r="E50" i="23"/>
  <c r="E51" i="23"/>
  <c r="E49" i="23"/>
  <c r="E48" i="23" s="1"/>
  <c r="F35" i="23"/>
  <c r="E36" i="23"/>
  <c r="E34" i="23" l="1"/>
  <c r="E24" i="23" s="1"/>
  <c r="E35" i="23"/>
  <c r="E40" i="23"/>
  <c r="E41" i="23"/>
  <c r="E39" i="23"/>
  <c r="E46" i="22"/>
  <c r="E47" i="22"/>
  <c r="E45" i="22"/>
  <c r="E36" i="22"/>
  <c r="E37" i="22"/>
  <c r="E35" i="22"/>
  <c r="E31" i="22"/>
  <c r="E32" i="22"/>
  <c r="E30" i="22"/>
  <c r="I44" i="22" l="1"/>
  <c r="H44" i="22"/>
  <c r="G44" i="22"/>
  <c r="F44" i="22"/>
  <c r="E44" i="22"/>
  <c r="F42" i="22"/>
  <c r="E42" i="22" s="1"/>
  <c r="F41" i="22"/>
  <c r="E41" i="22" s="1"/>
  <c r="E40" i="22"/>
  <c r="I39" i="22"/>
  <c r="H39" i="22"/>
  <c r="G39" i="22"/>
  <c r="E39" i="22" l="1"/>
  <c r="E20" i="22"/>
  <c r="E30" i="27"/>
  <c r="E31" i="27"/>
  <c r="E29" i="27"/>
  <c r="E25" i="27"/>
  <c r="E26" i="27"/>
  <c r="E24" i="27"/>
  <c r="E20" i="27"/>
  <c r="E21" i="27"/>
  <c r="E19" i="27"/>
  <c r="E14" i="27" l="1"/>
  <c r="J14" i="28"/>
  <c r="K14" i="28"/>
  <c r="L14" i="28"/>
  <c r="H15" i="28"/>
  <c r="H16" i="28"/>
  <c r="H17" i="28"/>
  <c r="H18" i="28"/>
  <c r="I14" i="28"/>
  <c r="H14" i="28" l="1"/>
  <c r="E22" i="22"/>
  <c r="E21" i="22"/>
  <c r="G19" i="22"/>
  <c r="H19" i="22"/>
  <c r="I19" i="22"/>
  <c r="F19" i="22"/>
  <c r="E19" i="22" l="1"/>
  <c r="I11" i="18"/>
  <c r="H11" i="18"/>
  <c r="G11" i="18"/>
  <c r="F11" i="18"/>
  <c r="E11" i="18" l="1"/>
  <c r="F27" i="22"/>
  <c r="F17" i="22" s="1"/>
  <c r="G27" i="22"/>
  <c r="G17" i="22" s="1"/>
  <c r="H27" i="22"/>
  <c r="H17" i="22" s="1"/>
  <c r="I27" i="22"/>
  <c r="I17" i="22" s="1"/>
  <c r="F26" i="22"/>
  <c r="F16" i="22" s="1"/>
  <c r="G26" i="22"/>
  <c r="G16" i="22" s="1"/>
  <c r="H26" i="22"/>
  <c r="H16" i="22" s="1"/>
  <c r="I26" i="22"/>
  <c r="F25" i="22"/>
  <c r="G25" i="22"/>
  <c r="G15" i="22" s="1"/>
  <c r="H25" i="22"/>
  <c r="I25" i="22"/>
  <c r="I15" i="22" s="1"/>
  <c r="E27" i="22"/>
  <c r="E26" i="22"/>
  <c r="E25" i="22"/>
  <c r="F29" i="22"/>
  <c r="G29" i="22"/>
  <c r="H29" i="22"/>
  <c r="I29" i="22"/>
  <c r="E29" i="22"/>
  <c r="F34" i="22"/>
  <c r="G34" i="22"/>
  <c r="H34" i="22"/>
  <c r="I34" i="22"/>
  <c r="E34" i="22"/>
  <c r="F18" i="23"/>
  <c r="G18" i="23"/>
  <c r="H18" i="23"/>
  <c r="I18" i="23"/>
  <c r="G26" i="23"/>
  <c r="H26" i="23"/>
  <c r="I26" i="23"/>
  <c r="F25" i="23"/>
  <c r="G25" i="23"/>
  <c r="H25" i="23"/>
  <c r="I25" i="23"/>
  <c r="I15" i="23" s="1"/>
  <c r="G24" i="23"/>
  <c r="H24" i="23"/>
  <c r="H14" i="23" s="1"/>
  <c r="I24" i="23"/>
  <c r="E26" i="23"/>
  <c r="E25" i="23"/>
  <c r="E23" i="23" s="1"/>
  <c r="F28" i="23"/>
  <c r="G28" i="23"/>
  <c r="H28" i="23"/>
  <c r="I28" i="23"/>
  <c r="E28" i="23"/>
  <c r="G33" i="23"/>
  <c r="I33" i="23"/>
  <c r="E33" i="23"/>
  <c r="F38" i="23"/>
  <c r="G38" i="23"/>
  <c r="H38" i="23"/>
  <c r="I38" i="23"/>
  <c r="E38" i="23"/>
  <c r="G43" i="23"/>
  <c r="H43" i="23"/>
  <c r="I43" i="23"/>
  <c r="F48" i="23"/>
  <c r="G48" i="23"/>
  <c r="H48" i="23"/>
  <c r="I48" i="23"/>
  <c r="F56" i="23"/>
  <c r="F16" i="23" s="1"/>
  <c r="G56" i="23"/>
  <c r="H56" i="23"/>
  <c r="I56" i="23"/>
  <c r="F55" i="23"/>
  <c r="G55" i="23"/>
  <c r="H55" i="23"/>
  <c r="I55" i="23"/>
  <c r="F54" i="23"/>
  <c r="F53" i="23" s="1"/>
  <c r="G54" i="23"/>
  <c r="G53" i="23" s="1"/>
  <c r="H54" i="23"/>
  <c r="H53" i="23" s="1"/>
  <c r="I54" i="23"/>
  <c r="I53" i="23" s="1"/>
  <c r="E56" i="23"/>
  <c r="E55" i="23"/>
  <c r="E54" i="23"/>
  <c r="F58" i="23"/>
  <c r="G58" i="23"/>
  <c r="H58" i="23"/>
  <c r="I58" i="23"/>
  <c r="E58" i="23"/>
  <c r="F63" i="23"/>
  <c r="G63" i="23"/>
  <c r="H63" i="23"/>
  <c r="I63" i="23"/>
  <c r="E63" i="23"/>
  <c r="F71" i="23"/>
  <c r="G71" i="23"/>
  <c r="H71" i="23"/>
  <c r="I71" i="23"/>
  <c r="F70" i="23"/>
  <c r="G70" i="23"/>
  <c r="H70" i="23"/>
  <c r="H15" i="23" s="1"/>
  <c r="I70" i="23"/>
  <c r="F69" i="23"/>
  <c r="G69" i="23"/>
  <c r="H69" i="23"/>
  <c r="I69" i="23"/>
  <c r="E71" i="23"/>
  <c r="E70" i="23"/>
  <c r="E69" i="23"/>
  <c r="F73" i="23"/>
  <c r="G73" i="23"/>
  <c r="H73" i="23"/>
  <c r="I73" i="23"/>
  <c r="E73" i="23"/>
  <c r="F78" i="23"/>
  <c r="G78" i="23"/>
  <c r="H78" i="23"/>
  <c r="I78" i="23"/>
  <c r="E78" i="23"/>
  <c r="F83" i="23"/>
  <c r="G83" i="23"/>
  <c r="H83" i="23"/>
  <c r="I83" i="23"/>
  <c r="E83" i="23"/>
  <c r="F18" i="24"/>
  <c r="F23" i="24"/>
  <c r="G23" i="24"/>
  <c r="H23" i="24"/>
  <c r="I23" i="24"/>
  <c r="E23" i="24"/>
  <c r="F28" i="24"/>
  <c r="G28" i="24"/>
  <c r="H28" i="24"/>
  <c r="I28" i="24"/>
  <c r="E28" i="24"/>
  <c r="I46" i="24"/>
  <c r="F46" i="24"/>
  <c r="G46" i="24"/>
  <c r="H46" i="24"/>
  <c r="H43" i="24" s="1"/>
  <c r="F45" i="24"/>
  <c r="G45" i="24"/>
  <c r="H45" i="24"/>
  <c r="I45" i="24"/>
  <c r="G44" i="24"/>
  <c r="H44" i="24"/>
  <c r="I44" i="24"/>
  <c r="E46" i="24"/>
  <c r="E45" i="24"/>
  <c r="E44" i="24"/>
  <c r="F48" i="24"/>
  <c r="G48" i="24"/>
  <c r="H48" i="24"/>
  <c r="I48" i="24"/>
  <c r="E48" i="24"/>
  <c r="F53" i="24"/>
  <c r="G53" i="24"/>
  <c r="H53" i="24"/>
  <c r="I53" i="24"/>
  <c r="E53" i="24"/>
  <c r="F61" i="24"/>
  <c r="G61" i="24"/>
  <c r="H61" i="24"/>
  <c r="I61" i="24"/>
  <c r="F60" i="24"/>
  <c r="G60" i="24"/>
  <c r="H60" i="24"/>
  <c r="I60" i="24"/>
  <c r="F59" i="24"/>
  <c r="G59" i="24"/>
  <c r="G58" i="24" s="1"/>
  <c r="H59" i="24"/>
  <c r="H58" i="24" s="1"/>
  <c r="I59" i="24"/>
  <c r="E61" i="24"/>
  <c r="E60" i="24"/>
  <c r="E59" i="24"/>
  <c r="F63" i="24"/>
  <c r="G63" i="24"/>
  <c r="H63" i="24"/>
  <c r="I63" i="24"/>
  <c r="E63" i="24"/>
  <c r="F71" i="24"/>
  <c r="G71" i="24"/>
  <c r="H71" i="24"/>
  <c r="I71" i="24"/>
  <c r="G70" i="24"/>
  <c r="H70" i="24"/>
  <c r="I70" i="24"/>
  <c r="F68" i="24"/>
  <c r="G69" i="24"/>
  <c r="H69" i="24"/>
  <c r="I69" i="24"/>
  <c r="G68" i="24"/>
  <c r="E71" i="24"/>
  <c r="E70" i="24"/>
  <c r="F73" i="24"/>
  <c r="G73" i="24"/>
  <c r="H73" i="24"/>
  <c r="I73" i="24"/>
  <c r="E73" i="24"/>
  <c r="F78" i="24"/>
  <c r="G78" i="24"/>
  <c r="H78" i="24"/>
  <c r="I78" i="24"/>
  <c r="E78" i="24"/>
  <c r="F83" i="24"/>
  <c r="G83" i="24"/>
  <c r="H83" i="24"/>
  <c r="I83" i="24"/>
  <c r="E83" i="24"/>
  <c r="F88" i="24"/>
  <c r="G88" i="24"/>
  <c r="H88" i="24"/>
  <c r="I88" i="24"/>
  <c r="E88" i="24"/>
  <c r="H98" i="24"/>
  <c r="I98" i="24"/>
  <c r="F113" i="24"/>
  <c r="G113" i="24"/>
  <c r="H113" i="24"/>
  <c r="I113" i="24"/>
  <c r="E113" i="24"/>
  <c r="F123" i="24"/>
  <c r="G123" i="24"/>
  <c r="H123" i="24"/>
  <c r="I123" i="24"/>
  <c r="E123" i="24"/>
  <c r="F163" i="24"/>
  <c r="G163" i="24"/>
  <c r="H163" i="24"/>
  <c r="I163" i="24"/>
  <c r="G23" i="23" l="1"/>
  <c r="G15" i="23"/>
  <c r="G43" i="24"/>
  <c r="I68" i="23"/>
  <c r="E53" i="23"/>
  <c r="F58" i="24"/>
  <c r="H16" i="23"/>
  <c r="F15" i="23"/>
  <c r="I58" i="24"/>
  <c r="I68" i="24"/>
  <c r="G14" i="23"/>
  <c r="G16" i="23"/>
  <c r="E16" i="23" s="1"/>
  <c r="I23" i="23"/>
  <c r="I14" i="23"/>
  <c r="I16" i="23"/>
  <c r="E17" i="22"/>
  <c r="H68" i="24"/>
  <c r="E58" i="24"/>
  <c r="G98" i="24"/>
  <c r="E68" i="24"/>
  <c r="E43" i="24"/>
  <c r="I15" i="24"/>
  <c r="I18" i="24"/>
  <c r="F43" i="24"/>
  <c r="H18" i="24"/>
  <c r="I43" i="24"/>
  <c r="E18" i="24"/>
  <c r="G16" i="24"/>
  <c r="G18" i="24"/>
  <c r="H68" i="23"/>
  <c r="G68" i="23"/>
  <c r="E68" i="23"/>
  <c r="H23" i="23"/>
  <c r="F68" i="23"/>
  <c r="G24" i="22"/>
  <c r="G14" i="22"/>
  <c r="E24" i="22"/>
  <c r="H24" i="22"/>
  <c r="H15" i="22"/>
  <c r="F24" i="22"/>
  <c r="I24" i="22"/>
  <c r="I16" i="22"/>
  <c r="E16" i="22" s="1"/>
  <c r="F138" i="24"/>
  <c r="H138" i="24"/>
  <c r="I138" i="24"/>
  <c r="E138" i="24"/>
  <c r="G148" i="24"/>
  <c r="F151" i="24"/>
  <c r="F16" i="24" s="1"/>
  <c r="E16" i="24" s="1"/>
  <c r="G151" i="24"/>
  <c r="H151" i="24"/>
  <c r="H16" i="24" s="1"/>
  <c r="I151" i="24"/>
  <c r="I16" i="24" s="1"/>
  <c r="F150" i="24"/>
  <c r="F15" i="24" s="1"/>
  <c r="G150" i="24"/>
  <c r="G15" i="24" s="1"/>
  <c r="H150" i="24"/>
  <c r="H15" i="24" s="1"/>
  <c r="I150" i="24"/>
  <c r="I148" i="24" s="1"/>
  <c r="F149" i="24"/>
  <c r="G149" i="24"/>
  <c r="G14" i="24" s="1"/>
  <c r="H149" i="24"/>
  <c r="H14" i="24" s="1"/>
  <c r="I149" i="24"/>
  <c r="I14" i="24" s="1"/>
  <c r="E151" i="24"/>
  <c r="E150" i="24"/>
  <c r="E149" i="24"/>
  <c r="F153" i="24"/>
  <c r="G153" i="24"/>
  <c r="H153" i="24"/>
  <c r="I153" i="24"/>
  <c r="E153" i="24"/>
  <c r="E163" i="24"/>
  <c r="F21" i="25"/>
  <c r="G21" i="25"/>
  <c r="H21" i="25"/>
  <c r="I21" i="25"/>
  <c r="G20" i="25"/>
  <c r="H20" i="25"/>
  <c r="I20" i="25"/>
  <c r="G19" i="25"/>
  <c r="H19" i="25"/>
  <c r="I19" i="25"/>
  <c r="I14" i="25" s="1"/>
  <c r="F23" i="25"/>
  <c r="G23" i="25"/>
  <c r="H23" i="25"/>
  <c r="I23" i="25"/>
  <c r="E23" i="25"/>
  <c r="F28" i="25"/>
  <c r="G28" i="25"/>
  <c r="H28" i="25"/>
  <c r="I28" i="25"/>
  <c r="E28" i="25"/>
  <c r="F33" i="25"/>
  <c r="G33" i="25"/>
  <c r="H33" i="25"/>
  <c r="I33" i="25"/>
  <c r="E33" i="25"/>
  <c r="G41" i="25"/>
  <c r="H41" i="25"/>
  <c r="H16" i="25" s="1"/>
  <c r="I41" i="25"/>
  <c r="I16" i="25" s="1"/>
  <c r="H15" i="25"/>
  <c r="H14" i="25"/>
  <c r="F38" i="25"/>
  <c r="F53" i="25"/>
  <c r="G53" i="25"/>
  <c r="H53" i="25"/>
  <c r="I53" i="25"/>
  <c r="E53" i="25"/>
  <c r="F68" i="25"/>
  <c r="G68" i="25"/>
  <c r="H68" i="25"/>
  <c r="I68" i="25"/>
  <c r="E68" i="25"/>
  <c r="F78" i="25"/>
  <c r="G78" i="25"/>
  <c r="H78" i="25"/>
  <c r="I78" i="25"/>
  <c r="E78" i="25"/>
  <c r="F83" i="25"/>
  <c r="G83" i="25"/>
  <c r="H83" i="25"/>
  <c r="I83" i="25"/>
  <c r="E83" i="25"/>
  <c r="F88" i="25"/>
  <c r="G88" i="25"/>
  <c r="H88" i="25"/>
  <c r="I88" i="25"/>
  <c r="E88" i="25"/>
  <c r="F93" i="25"/>
  <c r="G93" i="25"/>
  <c r="H93" i="25"/>
  <c r="I93" i="25"/>
  <c r="E93" i="25"/>
  <c r="F21" i="26"/>
  <c r="G21" i="26"/>
  <c r="H21" i="26"/>
  <c r="I21" i="26"/>
  <c r="F20" i="26"/>
  <c r="G20" i="26"/>
  <c r="H20" i="26"/>
  <c r="I20" i="26"/>
  <c r="H19" i="26"/>
  <c r="I19" i="26"/>
  <c r="G23" i="26"/>
  <c r="H23" i="26"/>
  <c r="I23" i="26"/>
  <c r="G50" i="26"/>
  <c r="H50" i="26"/>
  <c r="I50" i="26"/>
  <c r="G49" i="26"/>
  <c r="H49" i="26"/>
  <c r="I49" i="26"/>
  <c r="G48" i="26"/>
  <c r="H48" i="26"/>
  <c r="I48" i="26"/>
  <c r="G83" i="26"/>
  <c r="H83" i="26"/>
  <c r="I83" i="26"/>
  <c r="F200" i="26"/>
  <c r="F195" i="26" s="1"/>
  <c r="G200" i="26"/>
  <c r="G195" i="26" s="1"/>
  <c r="H200" i="26"/>
  <c r="H195" i="26" s="1"/>
  <c r="I200" i="26"/>
  <c r="I195" i="26" s="1"/>
  <c r="F199" i="26"/>
  <c r="F194" i="26" s="1"/>
  <c r="G199" i="26"/>
  <c r="G194" i="26" s="1"/>
  <c r="H199" i="26"/>
  <c r="H194" i="26" s="1"/>
  <c r="I199" i="26"/>
  <c r="I194" i="26" s="1"/>
  <c r="E200" i="26"/>
  <c r="E195" i="26" s="1"/>
  <c r="E199" i="26"/>
  <c r="E194" i="26" s="1"/>
  <c r="G198" i="26"/>
  <c r="I198" i="26"/>
  <c r="I193" i="26" s="1"/>
  <c r="F16" i="27"/>
  <c r="G16" i="27"/>
  <c r="H16" i="27"/>
  <c r="I16" i="27"/>
  <c r="F15" i="27"/>
  <c r="G15" i="27"/>
  <c r="H15" i="27"/>
  <c r="H13" i="27" s="1"/>
  <c r="I15" i="27"/>
  <c r="F14" i="27"/>
  <c r="G14" i="27"/>
  <c r="H14" i="27"/>
  <c r="I14" i="27"/>
  <c r="I13" i="27" s="1"/>
  <c r="E16" i="27"/>
  <c r="E15" i="27"/>
  <c r="F18" i="27"/>
  <c r="G18" i="27"/>
  <c r="H18" i="27"/>
  <c r="I18" i="27"/>
  <c r="E18" i="27"/>
  <c r="F23" i="27"/>
  <c r="G23" i="27"/>
  <c r="H23" i="27"/>
  <c r="I23" i="27"/>
  <c r="E23" i="27"/>
  <c r="F28" i="27"/>
  <c r="G28" i="27"/>
  <c r="H28" i="27"/>
  <c r="I28" i="27"/>
  <c r="E28" i="27"/>
  <c r="E48" i="26" l="1"/>
  <c r="E47" i="26" s="1"/>
  <c r="G193" i="26"/>
  <c r="E198" i="26"/>
  <c r="E193" i="26" s="1"/>
  <c r="E192" i="26" s="1"/>
  <c r="E15" i="24"/>
  <c r="G10" i="22"/>
  <c r="E14" i="24"/>
  <c r="E15" i="23"/>
  <c r="F13" i="23"/>
  <c r="E14" i="22"/>
  <c r="E13" i="23"/>
  <c r="H18" i="25"/>
  <c r="F16" i="25"/>
  <c r="E21" i="25"/>
  <c r="F18" i="25"/>
  <c r="E19" i="25"/>
  <c r="I18" i="25"/>
  <c r="E13" i="27"/>
  <c r="H13" i="24"/>
  <c r="I38" i="25"/>
  <c r="E40" i="25"/>
  <c r="I15" i="25"/>
  <c r="I13" i="25" s="1"/>
  <c r="E41" i="25"/>
  <c r="G16" i="25"/>
  <c r="H38" i="25"/>
  <c r="G15" i="25"/>
  <c r="G38" i="25"/>
  <c r="E39" i="25"/>
  <c r="H13" i="25"/>
  <c r="G18" i="25"/>
  <c r="G14" i="25"/>
  <c r="E20" i="25"/>
  <c r="I197" i="26"/>
  <c r="H197" i="26"/>
  <c r="G197" i="26"/>
  <c r="F197" i="26"/>
  <c r="G192" i="26"/>
  <c r="F15" i="26"/>
  <c r="F16" i="26"/>
  <c r="H47" i="26"/>
  <c r="G47" i="26"/>
  <c r="I47" i="26"/>
  <c r="I192" i="26"/>
  <c r="I14" i="26"/>
  <c r="I10" i="22" s="1"/>
  <c r="I15" i="26"/>
  <c r="I16" i="26"/>
  <c r="I12" i="22" s="1"/>
  <c r="H15" i="26"/>
  <c r="H9" i="18" s="1"/>
  <c r="H16" i="26"/>
  <c r="H12" i="22" s="1"/>
  <c r="C22" i="1" s="1"/>
  <c r="G14" i="26"/>
  <c r="G15" i="26"/>
  <c r="G16" i="26"/>
  <c r="G10" i="18" s="1"/>
  <c r="H14" i="26"/>
  <c r="H10" i="22" s="1"/>
  <c r="E49" i="26"/>
  <c r="E50" i="26"/>
  <c r="F193" i="26"/>
  <c r="E15" i="25"/>
  <c r="E16" i="25"/>
  <c r="F13" i="25"/>
  <c r="G13" i="24"/>
  <c r="H148" i="24"/>
  <c r="E148" i="24"/>
  <c r="I13" i="24"/>
  <c r="G13" i="23"/>
  <c r="H13" i="23"/>
  <c r="I13" i="23"/>
  <c r="F13" i="27"/>
  <c r="G13" i="27"/>
  <c r="H14" i="22"/>
  <c r="I14" i="22"/>
  <c r="G12" i="22" l="1"/>
  <c r="C18" i="1" s="1"/>
  <c r="F192" i="26"/>
  <c r="H10" i="18"/>
  <c r="F13" i="24"/>
  <c r="E18" i="25"/>
  <c r="C16" i="1"/>
  <c r="E12" i="22"/>
  <c r="E13" i="24"/>
  <c r="H11" i="22"/>
  <c r="E197" i="26"/>
  <c r="F9" i="18"/>
  <c r="F11" i="22"/>
  <c r="I9" i="18"/>
  <c r="C25" i="1" s="1"/>
  <c r="E38" i="25"/>
  <c r="G8" i="18"/>
  <c r="E14" i="25"/>
  <c r="G13" i="25"/>
  <c r="E13" i="25" s="1"/>
  <c r="I10" i="18"/>
  <c r="C26" i="1" s="1"/>
  <c r="F10" i="18"/>
  <c r="I11" i="22"/>
  <c r="I9" i="22" s="1"/>
  <c r="H192" i="26"/>
  <c r="G11" i="22"/>
  <c r="E15" i="26"/>
  <c r="G9" i="18"/>
  <c r="E16" i="26"/>
  <c r="G13" i="26"/>
  <c r="H13" i="26"/>
  <c r="C20" i="1"/>
  <c r="H8" i="18"/>
  <c r="H7" i="18" s="1"/>
  <c r="I8" i="18"/>
  <c r="C24" i="1" s="1"/>
  <c r="I13" i="26"/>
  <c r="E10" i="22" l="1"/>
  <c r="C13" i="1"/>
  <c r="E13" i="26"/>
  <c r="C21" i="1"/>
  <c r="H9" i="22"/>
  <c r="C14" i="1"/>
  <c r="C17" i="1"/>
  <c r="C15" i="1" s="1"/>
  <c r="E11" i="22"/>
  <c r="G9" i="22"/>
  <c r="E10" i="18"/>
  <c r="F13" i="26"/>
  <c r="I7" i="18"/>
  <c r="G7" i="18"/>
  <c r="E9" i="18"/>
  <c r="C23" i="1"/>
  <c r="C19" i="1"/>
  <c r="F8" i="18"/>
  <c r="E9" i="22" l="1"/>
  <c r="C12" i="1"/>
  <c r="C11" i="1" s="1"/>
  <c r="E8" i="18"/>
  <c r="E7" i="18" s="1"/>
  <c r="F7" i="18"/>
</calcChain>
</file>

<file path=xl/sharedStrings.xml><?xml version="1.0" encoding="utf-8"?>
<sst xmlns="http://schemas.openxmlformats.org/spreadsheetml/2006/main" count="1162" uniqueCount="482">
  <si>
    <t>...</t>
  </si>
  <si>
    <t>Всего по программе:</t>
  </si>
  <si>
    <t>МБ:</t>
  </si>
  <si>
    <t>ОБ:</t>
  </si>
  <si>
    <t>ФБ:</t>
  </si>
  <si>
    <t>ВБ:</t>
  </si>
  <si>
    <t>тыс. рублей, в том числе:</t>
  </si>
  <si>
    <t>тыс. рублей, из них:</t>
  </si>
  <si>
    <t>тыс. рублей,</t>
  </si>
  <si>
    <t>тыс. рублей</t>
  </si>
  <si>
    <t>№ п/п</t>
  </si>
  <si>
    <t>Муниципальная программа, подпрограммы, цели, показатели</t>
  </si>
  <si>
    <t>Ед. изм.</t>
  </si>
  <si>
    <t>Значение показателя</t>
  </si>
  <si>
    <t>Соисполнитель, ответственный за достижение показателя</t>
  </si>
  <si>
    <t>20__</t>
  </si>
  <si>
    <t>факт</t>
  </si>
  <si>
    <t>оценка</t>
  </si>
  <si>
    <t>план</t>
  </si>
  <si>
    <t>___________________________</t>
  </si>
  <si>
    <t xml:space="preserve">   1 - направленность на рост;</t>
  </si>
  <si>
    <t xml:space="preserve">   -1 - направленность на снижение;</t>
  </si>
  <si>
    <t xml:space="preserve">   0 - направленность на достижение конкретного значения</t>
  </si>
  <si>
    <t>0.1</t>
  </si>
  <si>
    <t>1.1</t>
  </si>
  <si>
    <t>1.2</t>
  </si>
  <si>
    <t>2.1</t>
  </si>
  <si>
    <t>2.2</t>
  </si>
  <si>
    <t>Соисполнители, участники</t>
  </si>
  <si>
    <t>-</t>
  </si>
  <si>
    <t>ОМ 1.1</t>
  </si>
  <si>
    <t>ОМ 1.2</t>
  </si>
  <si>
    <t>Всего</t>
  </si>
  <si>
    <t>МБ</t>
  </si>
  <si>
    <t>ОБ</t>
  </si>
  <si>
    <t>ФБ</t>
  </si>
  <si>
    <t>ВБ</t>
  </si>
  <si>
    <t>1.1.1</t>
  </si>
  <si>
    <t>1.1.2</t>
  </si>
  <si>
    <t>Муниципальная программа</t>
  </si>
  <si>
    <t>"________________________"</t>
  </si>
  <si>
    <t>Подпрограмма 1</t>
  </si>
  <si>
    <t>Подпрограмма 2</t>
  </si>
  <si>
    <t>3.1</t>
  </si>
  <si>
    <t>3.2</t>
  </si>
  <si>
    <t>Муниципальная программа, подпрограмма, основное мероприятие, проект, мероприятие</t>
  </si>
  <si>
    <t>Годы выполнения</t>
  </si>
  <si>
    <t>Объемы и источники финансирования</t>
  </si>
  <si>
    <t>(тыс. рублей)</t>
  </si>
  <si>
    <t>Связь основных мероприятий с показателями подпрограмм, ожидаемые результаты реализации (краткая характеристика) мероприятий</t>
  </si>
  <si>
    <t>По годам</t>
  </si>
  <si>
    <t>Показатели Программы</t>
  </si>
  <si>
    <t>Мероприятие</t>
  </si>
  <si>
    <t>Ожидаемые результаты реализации (краткая характеристика) мероприятия</t>
  </si>
  <si>
    <t>1.2.1</t>
  </si>
  <si>
    <t>Основное мероприятие 1</t>
  </si>
  <si>
    <t>Финансовое обеспечение Программы</t>
  </si>
  <si>
    <t>Основное мероприятие 2</t>
  </si>
  <si>
    <t>Итого:</t>
  </si>
  <si>
    <t>Приложение</t>
  </si>
  <si>
    <t>УТВЕРЖДЕНА</t>
  </si>
  <si>
    <t>постановлением администрации</t>
  </si>
  <si>
    <t>2. Перечень показателей Программы</t>
  </si>
  <si>
    <t>Срок реализации: 2026 - 2028 годы</t>
  </si>
  <si>
    <t>"Развитие образования Кандалакшского района"</t>
  </si>
  <si>
    <t>2026-2028</t>
  </si>
  <si>
    <t>2026 год:</t>
  </si>
  <si>
    <t>2027 год:</t>
  </si>
  <si>
    <t>2028 год:</t>
  </si>
  <si>
    <t>"Содействие развитию дошкольного образования"</t>
  </si>
  <si>
    <t>ОМ 1.3.</t>
  </si>
  <si>
    <t>Основное мероприятие 3</t>
  </si>
  <si>
    <t>Организация питания в дошкольных организациях</t>
  </si>
  <si>
    <t>"Содействие развитию общего образования"</t>
  </si>
  <si>
    <t>3.1. План реализации  и сведения об объёмах финансирования подпрограммы 1 на  2026 - 2028 годы</t>
  </si>
  <si>
    <t>3.2. План реализации  и сведения об объёмах финансирования подпрограммы 2 на  2026 - 2028 годы</t>
  </si>
  <si>
    <t>ОМ 2.1</t>
  </si>
  <si>
    <t>ОМ 2.2</t>
  </si>
  <si>
    <t>2.2.1</t>
  </si>
  <si>
    <t>2.2.2</t>
  </si>
  <si>
    <t>2.2.3</t>
  </si>
  <si>
    <t>2.2.4.</t>
  </si>
  <si>
    <t>ОМ 2.3</t>
  </si>
  <si>
    <t>ОМ 2.4</t>
  </si>
  <si>
    <t>Основное мероприятие 4</t>
  </si>
  <si>
    <t>ОМ 2.5</t>
  </si>
  <si>
    <t>2.4.1</t>
  </si>
  <si>
    <t>Основное мероприятие 5</t>
  </si>
  <si>
    <t>Основное мероприятие 6</t>
  </si>
  <si>
    <t>П 2.1</t>
  </si>
  <si>
    <t>Нацональный проект "Молодежь и дети"</t>
  </si>
  <si>
    <t>2.1.1</t>
  </si>
  <si>
    <t>2.1.2</t>
  </si>
  <si>
    <t>2.1.3</t>
  </si>
  <si>
    <t>3.3. План реализации  и сведения об объёмах финансирования подпрограммы 3 на  2026 - 2028 годы</t>
  </si>
  <si>
    <t>Подпрограмма 3</t>
  </si>
  <si>
    <t>ОМ 3.1</t>
  </si>
  <si>
    <t>"Содействие развитию дополнительного образования и реализация мероприятий для детей и молодежи"</t>
  </si>
  <si>
    <t>3.1.1</t>
  </si>
  <si>
    <t>3.1.2</t>
  </si>
  <si>
    <t>3.1.3</t>
  </si>
  <si>
    <t>ОМ 3.2</t>
  </si>
  <si>
    <t>3.2.1</t>
  </si>
  <si>
    <t>3.2.2</t>
  </si>
  <si>
    <t>ОМ 3.3</t>
  </si>
  <si>
    <t>3.3.1</t>
  </si>
  <si>
    <t>ОМ 3.4</t>
  </si>
  <si>
    <t>3.4.1</t>
  </si>
  <si>
    <t>3.4.2</t>
  </si>
  <si>
    <t>3.4.3</t>
  </si>
  <si>
    <t>3.4.4</t>
  </si>
  <si>
    <t>ОМ 3.5</t>
  </si>
  <si>
    <t>3.5.1</t>
  </si>
  <si>
    <t>3.5.2</t>
  </si>
  <si>
    <t>3.5.3</t>
  </si>
  <si>
    <t>Организация отдыха детей в возрасте от 6 до 17 лет (включительно) в организациях, расположенных на территории Мурманской области</t>
  </si>
  <si>
    <t>ОМ 3.6</t>
  </si>
  <si>
    <t>ОМ 3.7</t>
  </si>
  <si>
    <t>Основное мероприятие 7</t>
  </si>
  <si>
    <t>3.7.1</t>
  </si>
  <si>
    <t>Основное мероприятие 8</t>
  </si>
  <si>
    <t>3.4. План реализации  и сведения об объёмах финансирования подпрограммы 4 на  2026 - 2028 годы</t>
  </si>
  <si>
    <t>Подпрограмма 4</t>
  </si>
  <si>
    <t>4</t>
  </si>
  <si>
    <t>2</t>
  </si>
  <si>
    <t>3</t>
  </si>
  <si>
    <t>"Совершенствование управления муниципальной системой образования"</t>
  </si>
  <si>
    <t>ОМ 4.1</t>
  </si>
  <si>
    <t>4.1.1</t>
  </si>
  <si>
    <t>4.1.2</t>
  </si>
  <si>
    <t>4.1.3</t>
  </si>
  <si>
    <t>ОМ 4.2</t>
  </si>
  <si>
    <t>4.2.1</t>
  </si>
  <si>
    <t>"Повышение престижа педагогической профессии и проведение мероприятий с педагогической общественностью"</t>
  </si>
  <si>
    <t>4.2.2</t>
  </si>
  <si>
    <t>4.2.3</t>
  </si>
  <si>
    <t>4.2.4</t>
  </si>
  <si>
    <t>4.2.5</t>
  </si>
  <si>
    <t>ОМ 4.3</t>
  </si>
  <si>
    <t>ОМ 4.4</t>
  </si>
  <si>
    <t>ОМ 4.5</t>
  </si>
  <si>
    <t>Подпрограмма 5</t>
  </si>
  <si>
    <t>5</t>
  </si>
  <si>
    <t>ОМ 5.1</t>
  </si>
  <si>
    <t>"Создание условий для обеспечения функционирования муниципальной системы образования"</t>
  </si>
  <si>
    <t>5.1.1</t>
  </si>
  <si>
    <t>ОМ 5.2</t>
  </si>
  <si>
    <t>5.2.1</t>
  </si>
  <si>
    <t>5.2.2</t>
  </si>
  <si>
    <t>5.2.3</t>
  </si>
  <si>
    <t>ОМ 5.3</t>
  </si>
  <si>
    <t>3.5. План реализации  и сведения об объёмах финансирования подпрограммы 5 на  2026 - 2028 годы</t>
  </si>
  <si>
    <t>3.6. План реализации  и сведения об объёмах финансирования Программы 6 на  2026 - 2028 годы</t>
  </si>
  <si>
    <t>Подпрограмма 6</t>
  </si>
  <si>
    <t>6</t>
  </si>
  <si>
    <t>6.1</t>
  </si>
  <si>
    <t>"Оказание поддержки семьям, детям-сиротам и детям, оставшимся без попечения родителей, лицам из их числа"</t>
  </si>
  <si>
    <t>6.2</t>
  </si>
  <si>
    <t>6.3</t>
  </si>
  <si>
    <t>1.2.2</t>
  </si>
  <si>
    <t>3. План реализации  и сведения об объёмах финансирования Программы на  2026 - 2028 годы</t>
  </si>
  <si>
    <t xml:space="preserve">Ответственный исполнитель Программы - </t>
  </si>
  <si>
    <t>Цель Программы: Повышение доступности, качества образования и обеспечение его соответствия запросам населения, требованиям инновационной экономики  и потребностям рынка  труда</t>
  </si>
  <si>
    <t>%</t>
  </si>
  <si>
    <t>Подпрограмма 1"Содействие развитию дошкольного образования"</t>
  </si>
  <si>
    <t>Цель подпрограммы 1: Повышение  доступности  и качества  дошкольного  образования</t>
  </si>
  <si>
    <t>Достижение  100% доступности дошкольного  образования для  детей  в  возрасте  от 0 до 7 лет</t>
  </si>
  <si>
    <t>1.3</t>
  </si>
  <si>
    <t>муниципальные  образовательные  организации</t>
  </si>
  <si>
    <t>Цель подпрограммы 2: Повышение доступности и качества общего образования</t>
  </si>
  <si>
    <t>Доля обучающихся, осваивающих основные образовательные программы начального общего образования, обеспеченных бесплатным горячим питанием</t>
  </si>
  <si>
    <t xml:space="preserve">Удельный вес численности обучающихся в общеобразовательных организациях в соответствии с федеральными 
государственными образовательными стандартами в общей численности, обучающихся в образовательных организациях общего образования 
</t>
  </si>
  <si>
    <t>муниципальные  общеобразовательные организации</t>
  </si>
  <si>
    <t>Доля обучающихся, охваченных мероприятиями, организованными советниками директоров по воспитанию и проведенными в общеобразовательных организациях</t>
  </si>
  <si>
    <t>2.3</t>
  </si>
  <si>
    <t>2.4</t>
  </si>
  <si>
    <t>Достижение 100% доступности, качества образования и обеспечение его соответствия запросам населения, требованиям инновационной экономики  и потребностям рынка  труда</t>
  </si>
  <si>
    <t>Подпрограмма 3 "Содействие развитию дополнительного образования и реализация мероприятий для детей и молодежи"</t>
  </si>
  <si>
    <t>Доля детей, обучающихся по дополнительным общеразвивающим программам за счет социального сертификата на получение муниципальной услуги в социальной сфере, в негосударственных организациях, в общем числе детей, охваченных дополнительным образованием</t>
  </si>
  <si>
    <t xml:space="preserve">Увеличение удельного веса численности детей, охваченных мероприятиями профилактической направленности </t>
  </si>
  <si>
    <t>3.3</t>
  </si>
  <si>
    <t>3.4</t>
  </si>
  <si>
    <t>3.5</t>
  </si>
  <si>
    <t xml:space="preserve">МКУ «ИМЦ»,
муниципальные  образовательные  организации
</t>
  </si>
  <si>
    <t>муниципальные  организации  дополнительного  образования</t>
  </si>
  <si>
    <t>Подпрограмма 4 "Совершенствование управления системой образования"</t>
  </si>
  <si>
    <t>4.1</t>
  </si>
  <si>
    <t>4.2</t>
  </si>
  <si>
    <t>ед.</t>
  </si>
  <si>
    <t>чел.</t>
  </si>
  <si>
    <t>Подпрограмма 5 "Создание  условий  для  обеспечения  функционирования  муниципальной  системы  образования"</t>
  </si>
  <si>
    <t>Цель подпрограммы 4: Повышение эффективности управления муниципальной системой образования</t>
  </si>
  <si>
    <t>Цель подпрограммы 5: обеспечение  устойчивого  функционирования  образовательных  организаций, создание  безопасных и комфортных условий  процесса  обучения и воспитания</t>
  </si>
  <si>
    <t>Доля образовательных организаций, инфраструктура которых соответствует современным требованиям</t>
  </si>
  <si>
    <t xml:space="preserve">Доля образовательных организаций, соответствующих требованиям комплексной безопасности 
</t>
  </si>
  <si>
    <t>5.1</t>
  </si>
  <si>
    <t>5.2</t>
  </si>
  <si>
    <t>Подпрограмма 6 "Оказание  поддержки семьям,  детям-сиротам и детям, оставшимся без попечения родителей, лицам из их числа"</t>
  </si>
  <si>
    <t>Цель подпрограммы 6: Оказание мер социальной поддержки детям -сиротам и  детям оставшимся без попечения родителей, лицам из их числа</t>
  </si>
  <si>
    <t>Управление образования</t>
  </si>
  <si>
    <t xml:space="preserve"> - </t>
  </si>
  <si>
    <t>Выплата компенсации родительской платы за за присмотр и уход за детьми, посещающими образовательные организации, реализующие общеобразовательные программы дошкольного образования</t>
  </si>
  <si>
    <t>Обеспечение бесплатным питанием отдельным категориям обучающихся общеобразовательных организаций в полном объеме</t>
  </si>
  <si>
    <t>Обеспечение  бесплатным горячим питанием обучающихся, получающих начальное общее образование в муниципальных образовательных организациях в полном объеме</t>
  </si>
  <si>
    <t>Обеспечение бесплатным цельным молоком либо питьевым молоком обучающихся 1-4 классов общеобразовательных учреждений для детей дошкольного и младшего школьного возраста в полном объеме</t>
  </si>
  <si>
    <t>Обеспечение подвоза обучающихся к месту учебы и обратно</t>
  </si>
  <si>
    <t>Обеспечение подвоза воспитанников в дошкольные образовательные организации</t>
  </si>
  <si>
    <t>муниципальные общеобразовательные организации</t>
  </si>
  <si>
    <t>Охват обучающихся программами дополнительного образования</t>
  </si>
  <si>
    <t>Охват обучающихся по дополнительным общеразвивающим программам за счет социального сертификата на получение муниципальной услуги в социальной сфере, в негосударственных организациях, в общем числе детей, охваченных дополнительным образованием</t>
  </si>
  <si>
    <t xml:space="preserve"> МКУ "ЦБ УО", МКУ "ИМЦ" , муниципальные  образовательные  организации</t>
  </si>
  <si>
    <r>
      <t>Направленность показателя</t>
    </r>
    <r>
      <rPr>
        <vertAlign val="superscript"/>
        <sz val="12"/>
        <color theme="1"/>
        <rFont val="Times New Roman"/>
        <family val="1"/>
        <charset val="204"/>
      </rPr>
      <t>1</t>
    </r>
  </si>
  <si>
    <r>
      <t>1</t>
    </r>
    <r>
      <rPr>
        <sz val="12"/>
        <color theme="1"/>
        <rFont val="Times New Roman"/>
        <family val="1"/>
        <charset val="204"/>
      </rPr>
      <t xml:space="preserve"> Направленность показателя обозначается:.</t>
    </r>
  </si>
  <si>
    <r>
      <t xml:space="preserve">2 </t>
    </r>
    <r>
      <rPr>
        <sz val="12"/>
        <color theme="1"/>
        <rFont val="Times New Roman"/>
        <family val="1"/>
        <charset val="204"/>
      </rPr>
      <t xml:space="preserve"> Первый год реализации Программы.</t>
    </r>
  </si>
  <si>
    <t>Удельный вес численности воспитанников в дошкольных образовательных организациях  в общей численности детей в возрасте от 0 до 7 лет, проживающих в Кандалакшском  муниципальном округе Мурманской области</t>
  </si>
  <si>
    <t>Отношение среднемесячной заработной платы педагогических работников муниципальных  дошкольных образовательных учреждений в размере не менее 100 % от средней заработной платы в  муниципальных  общеобразовательных организациях Кандалакшского муниципального округа Мурманской области</t>
  </si>
  <si>
    <t xml:space="preserve">Отношение среднемесячной заработной платы педагогических работников муниципальных общеобразовательных  организаций  Кандалакшского муниципального округа Мурманской области к среднемесячному доходу от трудовой деятельности в Мурманской области </t>
  </si>
  <si>
    <t>Отношение средней заработной платы педагогических работников муниципальных организаций дополнительного образования к средней заработной плате учителей Кандалакшского муниципального округа Мурманской области</t>
  </si>
  <si>
    <t>Увеличение доли детей, охваченных дополнительными общеобразовательными программами технической, туристско-краеведческой и естественно-научной направленности в системе образования Кандалакшского муниципального округа Мурманской области</t>
  </si>
  <si>
    <t xml:space="preserve">Доля отдохнувших и оздоровленных детей Кандалакшского муниципального округа Мурманской области в возрасте от 6 до 18 лет в оздоровительных учреждениях от общей численности детей данной возрастной категории </t>
  </si>
  <si>
    <t>Количество  действующих договоров  о целевом  обучении  по педагогическим  направлениям  подготовки</t>
  </si>
  <si>
    <t>Численность  молодых специалистов,  получивших  муниципальную единовременную выплату</t>
  </si>
  <si>
    <t>муниципальные общеобразовательные  организации</t>
  </si>
  <si>
    <t xml:space="preserve">Доля детей-сирот, детей, оставшихся без попечения родителей, охваченных мерами социальной поддержки, в соответствии с нормативно-правовыми 
актами федерального, регионального и муниципального уровней   
</t>
  </si>
  <si>
    <t>Подпрограмма 2 "Содействие развитию общего образования"</t>
  </si>
  <si>
    <t>4. Перечень объектов капитального строительства</t>
  </si>
  <si>
    <t>Наименование объекта капитального строительства</t>
  </si>
  <si>
    <t>Соисполнитель, заказчик</t>
  </si>
  <si>
    <t>Проектная мощность</t>
  </si>
  <si>
    <t>Сроки и этапы выполнения работ</t>
  </si>
  <si>
    <t>Общая стоимость объекта, тыс. рублей</t>
  </si>
  <si>
    <t xml:space="preserve">Объемы и источники финансирования, </t>
  </si>
  <si>
    <r>
      <t xml:space="preserve">тыс. рублей </t>
    </r>
    <r>
      <rPr>
        <vertAlign val="superscript"/>
        <sz val="10"/>
        <color theme="1"/>
        <rFont val="Arial"/>
        <family val="2"/>
        <charset val="204"/>
      </rPr>
      <t>1</t>
    </r>
  </si>
  <si>
    <t>Год/источник</t>
  </si>
  <si>
    <t>Муниципальная программа  "Развитие образования Кандалакшского района"</t>
  </si>
  <si>
    <t xml:space="preserve">Подпрограмма 5 "Создание условий для обеспечения функционирования муниципальной системы образования" </t>
  </si>
  <si>
    <t>КИОиТП</t>
  </si>
  <si>
    <r>
      <t>[1]</t>
    </r>
    <r>
      <rPr>
        <sz val="10"/>
        <color theme="1"/>
        <rFont val="Times New Roman"/>
        <family val="1"/>
        <charset val="204"/>
      </rPr>
      <t>Объемы финансирования объектов капитального строительства ежегодно уточняются в соответствии с объемами кассовых расходов главных распорядителей средств областного бюджета, кассовых расходов за счет средств местных бюджетов и внебюджетных источников, сложившимися при выполнении работ на объектах капитального строительства в прошедшем финансовом году.</t>
    </r>
  </si>
  <si>
    <t>1.1 Достижение  100% доступности дошкольного  образования для  детей  в  возрасте  от 0 до 7 лет</t>
  </si>
  <si>
    <t>Осуществление в полном объеме расходов, связанных с выплатой компенсации родительской платы за  присмотр и уход за детьми, посещающими образовательные организации, реализующие общеобразовательные программы дошкольного образования</t>
  </si>
  <si>
    <t>1.2. Удельный вес численности воспитанников в дошкольных образовательных организациях  в общей численности детей в возрасте от 0 до 7 лет, проживающих в Кандалакшском  муниципальном округе Мурманской области</t>
  </si>
  <si>
    <t>1.3. Отношение среднемесячной заработной платы педагогических работников муниципальных  дошкольных образовательных учреждений в размере не менее 100 % от средней заработной платы в  муниципальных  общеобразовательных организациях Кандалакшского  муниципального округа Мурманской области</t>
  </si>
  <si>
    <t xml:space="preserve">2.1. Удельный вес численности обучающихся в общеобразовательных организациях в соответствии с федеральными 
государственными образовательными стандартами в общей численности, обучающихся в образовательных организациях общего образования </t>
  </si>
  <si>
    <t>Обеспечение организации питания в общеобразовательных организациях в полном объеме</t>
  </si>
  <si>
    <t>Осуществление выплаты педагогическим работникам муниципальных общеобразовательных организаций за руководство школьными спортивными клубами</t>
  </si>
  <si>
    <t xml:space="preserve">2.4.Отношение среднемесячной заработной платы педагогических работников муниципальных общеобразовательных  организаций  Кандалакшского  муниципального округа Мурманской области к среднемесячному доходу от трудовой деятельности в Мурманской области </t>
  </si>
  <si>
    <t>2.2. Доля обучающихся, осваивающих основные образовательные программы начального общего образования, обеспеченных бесплатным горячим питанием</t>
  </si>
  <si>
    <t>2.3.Доля обучающихся, охваченных мероприятиями, организованными советниками директоров по воспитанию и проведенными в общеобразовательных организациях</t>
  </si>
  <si>
    <t xml:space="preserve">Обеспечение ежемесячного денежного вознаграждения за классное руководство педагогическим работникам </t>
  </si>
  <si>
    <t xml:space="preserve"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</t>
  </si>
  <si>
    <t xml:space="preserve"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</t>
  </si>
  <si>
    <t xml:space="preserve">3.1. Увеличение доли детей, охваченных дополнительными общеобразовательными программами технической, туристско-краеведческой и естественно-научной направленности в системе образования </t>
  </si>
  <si>
    <t>3.2. Доля детей, обучающихся по дополнительным общеразвивающим программам за счет социального сертификата на получение муниципальной услуги в социальной сфере, в негосударственных организациях, в общем числе детей, охваченных дополнительным образованием</t>
  </si>
  <si>
    <t>3.3. Отношение средней заработной платы педагогических работников муниципальных организаций дополнительного образования к средней заработной плате учителей Кандалакшского  муниципального округа Мурманской области</t>
  </si>
  <si>
    <t>Содержание и функционирование физкультурно-оздоровительного комплекса</t>
  </si>
  <si>
    <t xml:space="preserve">3.4. Увеличение удельного веса численности детей, охваченных мероприятиями профилактической направленности </t>
  </si>
  <si>
    <t xml:space="preserve">3.5. Увеличение удельного веса численности обучающихся по основным образовательным программам начального общего, основного общего и среднего общего образования, участвующих в олимпиадах и конкурсах регионального уровня, в общей численности обучающихся по основным образовательным программам начального, основного общего и среднего общего образования 
</t>
  </si>
  <si>
    <t>Направление  обучающихся  для  участия  в  конкурсах,  олимпиадах, фестивалях, соревнованиях  регионального, всероссийского,  международного  уровней</t>
  </si>
  <si>
    <t>Награждение победителей и призеров конкурсов,олимпиад,фестивалей,соревнований регионального, всероссийского международного уровней</t>
  </si>
  <si>
    <t>Выплата стипендий администрации  муниципального  образования Кандалакшский муниципальный округ Мурманской области</t>
  </si>
  <si>
    <t>Количество проведенных мероприятий для детей и молодежи</t>
  </si>
  <si>
    <t>3.6 Количество проведенных мероприятий для детей и молодежи</t>
  </si>
  <si>
    <t xml:space="preserve">3.6 </t>
  </si>
  <si>
    <t>3.7</t>
  </si>
  <si>
    <t>Приобретение подарков первоклассникам</t>
  </si>
  <si>
    <t>Организация поездки  обучающихся  на Губернаторскую елку</t>
  </si>
  <si>
    <t xml:space="preserve">3.7. Доля отдохнувших и оздоровленных детей в возрасте от 6 до 18 лет в оздоровительных учреждениях от общей численности детей данной возрастной категории </t>
  </si>
  <si>
    <t>Организация временных общественно полезные работы для несовершеннолетних граждан в возрасте от 14 до 18 лет</t>
  </si>
  <si>
    <t>Организация  отдыха детей в возрасте от 6 до 17 лет (включительно) в муниципальных образовательных организациях</t>
  </si>
  <si>
    <t>Организация работы молодежного пространства "Сопки.Спорт"</t>
  </si>
  <si>
    <t>Организация и проведение мероприятий в рамках года, объявленного Президентом России</t>
  </si>
  <si>
    <t xml:space="preserve">Обеспечение условий для реализации муниципальной программы (в части информационно-методического сопровождения образовательного процесса) </t>
  </si>
  <si>
    <t>Обеспечение условий для реализации муниципальной программы(в части информационно-методического сопровождения дополнительного образования)</t>
  </si>
  <si>
    <t>Обеспечение условий для реализации муниципальной программы( кроме информационно-методического сопровождения образовательного процесса)</t>
  </si>
  <si>
    <t>4.1. Сохранение   количества  действующих договоров  о целевом  обучении  по педагогическим  направлениям  подготовки</t>
  </si>
  <si>
    <t>4.2. Сохранение  численности  молодых специалистов,  получивших  муниципальную единовременную выплату</t>
  </si>
  <si>
    <t xml:space="preserve">Выплата стипендии  студентам,  обучающимся  по  договорам  о целевом  обучении  по педагогическим  направлениям  подготовки </t>
  </si>
  <si>
    <t>Осуществление единовременных  выплат  молодым  специалистам,  заключившим  трудовые  договоры   на  замещение  вакантных  должностей  учителей в  общеобразовательных  организациях</t>
  </si>
  <si>
    <t>Осуществление единовременной выплаты  обучающимся, заключившим договор  о целевом  обучении  и успешно прошедшим конкурсный отбор на места по целевой квоте для обучения за счет средств федерального бюджета по педагогическим  направлениям  подготовки</t>
  </si>
  <si>
    <t>Проведение торжественное мероприятие,  посвященного  Международному  дню  учителя</t>
  </si>
  <si>
    <t>5.1. Доля образовательных организаций, инфраструктура которых соответствует современным требованиям</t>
  </si>
  <si>
    <t xml:space="preserve">5.2. Доля образовательных организаций, соответствующих требованиям комплексной безопасности 
</t>
  </si>
  <si>
    <t>Проведение  капитальных и текущих  ремонтов  образовательных организаций</t>
  </si>
  <si>
    <t xml:space="preserve">Выполнение  мероприятий пожарной и электрической безопасности. </t>
  </si>
  <si>
    <t>Выполнение  мероприятий по антитеррористической и противокриминальной безопасности организаций образования</t>
  </si>
  <si>
    <t>муниципальные образовательные организации</t>
  </si>
  <si>
    <t>МКУ "ИМЦ", МКУ "ЦБ УО"</t>
  </si>
  <si>
    <t xml:space="preserve">6.1 Доля детей-сирот, детей, оставшихся без попечения родителей, охваченных мерами социальной 
поддержки, в соответствии с нормативно-правовыми актами федерального, регионального и муниципального уровней   
</t>
  </si>
  <si>
    <t>«Развитие образования»</t>
  </si>
  <si>
    <t>муниципальные  образовательные  организации, УО</t>
  </si>
  <si>
    <t>УО, муниципальные образовательные организации</t>
  </si>
  <si>
    <t>УО, муниципальные  образовательные  организации</t>
  </si>
  <si>
    <t>УО, муниципальные общеобразовательные организации</t>
  </si>
  <si>
    <t>Цель подпрограммы 3: Формирование эффективной системы выявления, поддержки и развития способностей, талантов у детей и молодежи, основанной на принципах справедливости, всеобщности и направленной на самоопределение и профессиональную ориентацию  обучающихся</t>
  </si>
  <si>
    <t xml:space="preserve">Увеличение удельного веса численности обучающихся по основным образовательным программам начального общего, основного общего и среднего общего образования, участвующих в олимпиадах и конкурсах регионального уровня, в  общей численности обучающихся 
</t>
  </si>
  <si>
    <t xml:space="preserve">УО, МКУ «ИМЦ»,муниципальные  образовательные  организации
</t>
  </si>
  <si>
    <t>УО</t>
  </si>
  <si>
    <t>УО, МКУ «ИМЦ»,муниципальные  образовательные  организации</t>
  </si>
  <si>
    <t>МКУ "ИМЦ"</t>
  </si>
  <si>
    <t>МКУ "ЦБ УО"</t>
  </si>
  <si>
    <t>УО,МКУ "ИМЦ" , муниципальные  образовательные  организации</t>
  </si>
  <si>
    <t>УО , МКУ "ИМЦ" , муниципальные  образовательные  организации</t>
  </si>
  <si>
    <t>ОМ 1.4.</t>
  </si>
  <si>
    <t>Управление образования администрации Кандалакшского муниципального округа Мурманской области</t>
  </si>
  <si>
    <t xml:space="preserve">Кандалакшского муниципального </t>
  </si>
  <si>
    <t>округа</t>
  </si>
  <si>
    <t>Муниципальная программа Кандалакшского муниципального округа Мурманской области</t>
  </si>
  <si>
    <t>Муниципальная программа «Развитие  образования »</t>
  </si>
  <si>
    <t>Организация подвоза детей и молодежи на мероприятия местного и регионального уровней</t>
  </si>
  <si>
    <t>Проведение запланированных   мероприятий интеллектуальной, творческой, спортивной и профилактической направленности "</t>
  </si>
  <si>
    <t>3.1.4</t>
  </si>
  <si>
    <t>4.2.6</t>
  </si>
  <si>
    <t>Создание условий для обеспечения функционирования спортивных объектов (стадион, футбольное поле и т.п.) образовательных организаций</t>
  </si>
  <si>
    <t>ОМ 5.4</t>
  </si>
  <si>
    <t>ОМ 5.5</t>
  </si>
  <si>
    <t>Преобразование пространств образовательных организаций в рамках проекта "Арктическая школа"</t>
  </si>
  <si>
    <t>5.1.2</t>
  </si>
  <si>
    <t>5.1.3</t>
  </si>
  <si>
    <t>5.1.4</t>
  </si>
  <si>
    <t>5.2.4</t>
  </si>
  <si>
    <t>5.2.5</t>
  </si>
  <si>
    <t>ОМ 5.6</t>
  </si>
  <si>
    <t>Создание условий для организации питания обучающихся дошкольных и общеобразовательных организаций</t>
  </si>
  <si>
    <t>ОМ 5.7</t>
  </si>
  <si>
    <t>Создание условий для обеспечения функционирования медицинских кабинетов в образовательных организациях</t>
  </si>
  <si>
    <t>ОМ 5.8</t>
  </si>
  <si>
    <t>Оснащение материально-технической базы муниципальных учреждений</t>
  </si>
  <si>
    <t>Основное мероприятие 9</t>
  </si>
  <si>
    <t>ОМ 5.9</t>
  </si>
  <si>
    <t>Создание условий инвалидам для беспрепятственного доступа в образовательные организации</t>
  </si>
  <si>
    <t>Основное мероприятие 10</t>
  </si>
  <si>
    <t>ОМ 5.10</t>
  </si>
  <si>
    <t>Информационное обеспечение населения посредством телевидения, печатных изданий и сети Интернет</t>
  </si>
  <si>
    <t>Основное мероприятие 11</t>
  </si>
  <si>
    <t>ОМ 5.11</t>
  </si>
  <si>
    <t>Основное мероприятие 12</t>
  </si>
  <si>
    <t>ОМ 5.12</t>
  </si>
  <si>
    <t>5.12.1</t>
  </si>
  <si>
    <t>МКУ «ИМЦ»,муниципальные  образовательные  организации</t>
  </si>
  <si>
    <t>Содержание и функционирование бассейна</t>
  </si>
  <si>
    <t>Организация сопровождения  организованных групп детей до места отдыха и обратно, проведены культурно - массовые мероприятия, конкурсы, спортивные сорревнования, праздники</t>
  </si>
  <si>
    <t>Целевая поддержка одаренных и талантливых детей и талантливой молодежи</t>
  </si>
  <si>
    <t>Создание условий для занятий физкультурой и спортом обучающихся с ОВЗ в образовательных организациях</t>
  </si>
  <si>
    <t>Мероприятия по реализации проектов в сфере школьного образовательного туризма</t>
  </si>
  <si>
    <t xml:space="preserve"> Проведение муниципальных этапов конкурсов и фестивалей профессионального педагогического мастерства</t>
  </si>
  <si>
    <t>Организация и проведение государственной итоговой аттестации</t>
  </si>
  <si>
    <t>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</t>
  </si>
  <si>
    <t>Компенсация расходов на оплату стоимости проезда и провоза багажа при переезде лиц (работников), а также членов их семей, при заключении (расторжении) трудовых договоров (контрактов) с организациями, финансируемыми из местного бюджета</t>
  </si>
  <si>
    <t>Выполнение мероприятий по замене окон в муниципальных образовательных организациях</t>
  </si>
  <si>
    <t>Выполнение мероприятий по устранению аварийных ситуаций, технических неисправностей</t>
  </si>
  <si>
    <t>Выполнение мероприятий по благоустройству территорий образовательныхорганизаций</t>
  </si>
  <si>
    <t>Реализация мероприятий по повышению эффективности бюджетных расходов</t>
  </si>
  <si>
    <t>Реализация мероприятий Плана социального развития центров экономического роста Мурманской области</t>
  </si>
  <si>
    <t>Мероприятия по поддержке семей с детьми и детей-сирот, детей, оставшихся без попечения родителей, и лиц из их числа</t>
  </si>
  <si>
    <t>Разработка проектной документации и строительство здания школы на 300 мест с дошкольными группами на 80 мест</t>
  </si>
  <si>
    <t>из них по предписаниям надзорных органов</t>
  </si>
  <si>
    <t>5.2.3.1</t>
  </si>
  <si>
    <t>5.2.3.2</t>
  </si>
  <si>
    <t>Выполнение  мероприятий по обеспечению пропускного режима в образовательных организациях</t>
  </si>
  <si>
    <t>Выполнение  мероприятий по замене (установке)периметральных ограждений</t>
  </si>
  <si>
    <t>5.3.1.</t>
  </si>
  <si>
    <t>Выполнение мероприятий по содержанию лыжных трасс</t>
  </si>
  <si>
    <t>Выполнение мероприятий по ремонту спортивных площадок, стадионов</t>
  </si>
  <si>
    <t>5.3.2.</t>
  </si>
  <si>
    <t>5.4.1</t>
  </si>
  <si>
    <t>Выполнение мероприятий по уборке территорий в зимний период</t>
  </si>
  <si>
    <t>ОМ 3.9</t>
  </si>
  <si>
    <t>Создание условий для функционирования Комнаты всероссийского военно-патриотического общественного движения "Юнармия</t>
  </si>
  <si>
    <t xml:space="preserve">муниципальные  образовательные организации </t>
  </si>
  <si>
    <t>3.5.4</t>
  </si>
  <si>
    <t>Проведенение культурно - массовхе мероприятий, конкурсов, спортивных соревнований, праздников в рамках оздоровительной кампании</t>
  </si>
  <si>
    <t>3.5.5</t>
  </si>
  <si>
    <t>3.6.1</t>
  </si>
  <si>
    <t>Организация занятий физической культурой и спортом обучающихся с ОВЗ в образовательных организациях</t>
  </si>
  <si>
    <t>3.4.5</t>
  </si>
  <si>
    <t>Проведение мероприятий по гражданско-патриотическому воспитанию детей и молодежи</t>
  </si>
  <si>
    <t>"Развитие образования"</t>
  </si>
  <si>
    <t>Реализация основных образовательных программ дошкольного образования и организация присмотра и ухода за детьми дошкольного возраста</t>
  </si>
  <si>
    <t>Компенсация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</t>
  </si>
  <si>
    <t>Выплата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</t>
  </si>
  <si>
    <t>Расходы, связанные с выплатой компенсации родительской платы за  присмотр и уход за детьми, посещающими образовательные организации, реализующие общеобразовательные программы дошкольного образования</t>
  </si>
  <si>
    <t>Организация подвоза воспитанников в дошкольные образовательные организации</t>
  </si>
  <si>
    <t>Реализация основных общеобразовательных программ начального общего, основного общего и среднего общего образования</t>
  </si>
  <si>
    <t>Организация питания в общеобразовательных организациях</t>
  </si>
  <si>
    <t>Обеспечение бесплатным питанием отдельных категорий обучающихся общеобразовательных организаций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</si>
  <si>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</si>
  <si>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Обеспечение бесплатным цельным молоком либо питьевым молоком обучающихся 1-4 классов общеобразовательных учреждений для детей дошкольного и младшего школьного возраста</t>
  </si>
  <si>
    <t>Формирование системы школьных спортивных клубов, вовлечение обучающихся в систематические занятия физической культурой и спортом</t>
  </si>
  <si>
    <t>Выплаты педагогическим работникам муниципальных общеобразовательных организаций Мурманской области, реализующих образовательные программы начального общего, основного общего, среднего общего образования, в том числе адаптированные основные общеобразовательные программы, за выполнение функций руководителя  школьного спортивного клуба</t>
  </si>
  <si>
    <t>Осуществление присмотра и ухода за детьми в группах продленного дня</t>
  </si>
  <si>
    <t>Региональный проект "Педагоги и наставники"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</si>
  <si>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</si>
  <si>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</si>
  <si>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</si>
  <si>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Реализация образовательных программ дополнительного образования</t>
  </si>
  <si>
    <t>Финансовое обеспечении затрат, связанных с оказанием муниципальных услуг в социальной сфере по направлению деятельности "Реализация дополнительных общеразвивающих программ для детей" в соответствии с социальным сертификатом на получение муниципальной услуги в социальной сфере</t>
  </si>
  <si>
    <t>Организация участия в региональных, всероссийских и международных конкурсах, олимпиадах, фестивалях, соревнованиях</t>
  </si>
  <si>
    <t>Награждение победителей и призеров конкурсов, олимпиад, фестивалей, соревнований регионального, всероссийского международного уровней</t>
  </si>
  <si>
    <t>Целевая поддержка одаренных и талантливых детей, талантливой молодежи</t>
  </si>
  <si>
    <t>Стипендии администрации  Кандалакшского муниципального округа</t>
  </si>
  <si>
    <t>Организация и проведение мероприятий для детей и молодежи</t>
  </si>
  <si>
    <t>Организация и проведение  мероприятий интеллектуальной, творческой, спортивной и профилактической направленности</t>
  </si>
  <si>
    <t>Организация поездки обучающихся на Губернаторскую елку</t>
  </si>
  <si>
    <t>Мероприятия по гражданско-патриотическому воспитанию детей и молодежи</t>
  </si>
  <si>
    <t>Организация качественного отдыха, оздоровления и занятости детей в возрасте от 6 до 18 лет</t>
  </si>
  <si>
    <t>Организация отдыха детей в возрасте от 6 до 17 лет (включительно) в муниципальных образовательных организациях</t>
  </si>
  <si>
    <t>Сопровождение  организованных групп детей до места отдыха и обратно</t>
  </si>
  <si>
    <t>Организация проведения временных общественно полезных работ для несовершеннолетних граждан в возрасте от 14 до 18 лет</t>
  </si>
  <si>
    <t>Создание условий для занятий физической культурой и спортом обучающихся с ОВЗ в образовательных организациях</t>
  </si>
  <si>
    <t>Обеспечение деятельности спортивных пространств для молодежи</t>
  </si>
  <si>
    <t>Реализация мероприятий в рамках регионального проекта для молодежи "Сопки. Спорт"</t>
  </si>
  <si>
    <t>Мероприятия по созданию условий для функционирования Комнат и Домов Всероссийского военно-патриотического общественного движения "ЮНАРМИЯ"</t>
  </si>
  <si>
    <t>Реализация проектов в сфере школьного образовательного туризма</t>
  </si>
  <si>
    <t>Обеспечение условий реализации муниципальной программы Кандалакшского муниципального округа Мурманской области "Развитие образования"</t>
  </si>
  <si>
    <t>Обеспечение условий для реализации муниципальной программы (в части информационно-методического сопровождения дополнительного образования)</t>
  </si>
  <si>
    <t>Проведение  торжественных мероприятий,  посвященных  Международному  дню  учителя</t>
  </si>
  <si>
    <t xml:space="preserve">Стипендии  студентам,  обучающимся  по  договорам  о целевом  обучении  по педагогическим  направлениям  подготовки </t>
  </si>
  <si>
    <t>Единовременная выплата  обучающимся, заключившим договор  о целевом  обучении  и успешно прошедшим конкурсный отбор на места по целевой квоте для обучения за счет средств федерального бюджета по педагогическим  направлениям  подготовки</t>
  </si>
  <si>
    <t>Единовременная выплата  молодым  специалистам,  заключившим  трудовые  договоры   на  замещение  вакантных  должностей  учителей в  общеобразовательных  организациях</t>
  </si>
  <si>
    <t>Капитальные и текущие ремонты зданий организаций образования</t>
  </si>
  <si>
    <t>Разработка ПСД на проведение ремонтных работ, реконструкцию зданий и помещений</t>
  </si>
  <si>
    <t>Разработка дизайн-проекта для проведения ремонтных работ</t>
  </si>
  <si>
    <t>Выполнение комплекса осмотров и обмерных работ с формированием дефектной ведомости</t>
  </si>
  <si>
    <t>Обеспечение комплексной безопасности организаций образования</t>
  </si>
  <si>
    <t>Обеспечение пожарной и электрической безопасности организаций образования</t>
  </si>
  <si>
    <t>Обеспечение технической безопасности организаций образования</t>
  </si>
  <si>
    <t xml:space="preserve">Обеспечение антитеррористической и противокриминальной безопасности организаций образования </t>
  </si>
  <si>
    <t>Обеспечение пропускного режима в образовательных организациях</t>
  </si>
  <si>
    <t>Замена (установка)периметральных ограждений</t>
  </si>
  <si>
    <t>Мероприятия по замене окон</t>
  </si>
  <si>
    <t>Устранение аварийных ситуаций, технических неисправностей</t>
  </si>
  <si>
    <t>Содержание лыжных трасс</t>
  </si>
  <si>
    <t>Ремонт спортивных площадок, стадионов</t>
  </si>
  <si>
    <t>Благоустройство территорий организаций образования</t>
  </si>
  <si>
    <t>Уборка территорий в зимний период</t>
  </si>
  <si>
    <t>Организация культурно-массовых мероприятий, конкурсов, экскурсий, спортивных соревнований и праздников в рамках оздоровительной кампании</t>
  </si>
  <si>
    <t>Предоставление полного государственного обеспечения детям-сиротам и детям, оставшимся без попечения родителей, воспитывающимся в семьях опекунов, попечителей, приемных семьях, предоставление выплаты вознаграждения приемному родителю</t>
  </si>
  <si>
    <t>Выплата вознаграждения лицам, осуществляющим постинтернатный патронат в отношении несовершеннолетних и социальный патронат</t>
  </si>
  <si>
    <t>от 11.11.2025 № 2326</t>
  </si>
  <si>
    <t>Приложение № 7 к постановлению администрации  Кандалакшского муниципального  округа Мурманской области от _______________2026 №_______</t>
  </si>
  <si>
    <t>Приложение №  к постановлению администрации  Кандалакшского муниципального  округа Мурманской области от _______________2026 №_______</t>
  </si>
  <si>
    <t>КИОиТП, МАОУ СОШ № 3</t>
  </si>
  <si>
    <t>Направление  обучающихся  для  участия  в  конкурсах,  олимпиадах, фестивалях, соревнованиях  регионального, всероссийского,  международного уровней &lt;*&gt;</t>
  </si>
  <si>
    <t>Проведение  капитальных и текущих  ремонтов  образовательных организаций &lt;*&gt;</t>
  </si>
  <si>
    <t>Обеспечение условий для реализации муниципальной программы (кроме информационно-методического сопровождения) &lt;**&gt;</t>
  </si>
  <si>
    <t>Обеспечение условий для реализации муниципальной программы (в части информационно-методического сопровождения образовательного процесса) &lt;*&gt;</t>
  </si>
  <si>
    <t>Проведение муниципальных этапов конкурсов и фестивалей профессионального педагогического мастерства &lt;***&gt;</t>
  </si>
  <si>
    <t>&lt;*&gt;  в 2026 году предусмотрено на оплату неисполненных обязательств отчетного финансового года (всего 45,18 тыс.руб., вт.ч. МБ - 45,18 тыс.руб.)</t>
  </si>
  <si>
    <t>&lt;*&gt;  в 2026 году предусмотрено на оплату неисполненных обязательств отчетного финансового года (всего 73,62 тыс.руб., вт.ч. МБ - 73,62 тыс.руб.)</t>
  </si>
  <si>
    <t>&lt;**&gt; в 2026 году предусмотрено на оплату неисполненных обязательств отчетного финансового года (всего 185,40 тыс.руб., вт.ч. МБ - 185,40 тыс.руб.)</t>
  </si>
  <si>
    <t>&lt;***&gt;  в 2026 году предусмотрено на оплату неисполненных обязательств отчетного финансового года (всего 14,30 тыс.руб., вт.ч. МБ - 14,30 тыс.руб.)</t>
  </si>
  <si>
    <t>&lt;*&gt;  в 2026 году предусмотрено  на оплату неисполненных обязательств отчетного финансового года (всего 1 187,76 тыс.руб., вт.ч. МБ - 1 187,76 тыс.руб.)</t>
  </si>
  <si>
    <t>ОМ 3.8</t>
  </si>
  <si>
    <t>5.2.3.3</t>
  </si>
  <si>
    <t>Разработка рабочей документации на монтаж (установку) системы охранной сигнализации в образовательных организациях и организациях образования</t>
  </si>
  <si>
    <t>Монтаж (установка, дооборудование) наружного освещения в образовательных организациях и организациях образования</t>
  </si>
  <si>
    <t>5.2.3.4</t>
  </si>
  <si>
    <t>5.2.1.1</t>
  </si>
  <si>
    <t>Разработка ПСД, монтаж (установка, дооборудование) системы автоматической пожарной сигнализации в образовательных организациях и организациях образования</t>
  </si>
  <si>
    <t>5.2.1.2</t>
  </si>
  <si>
    <t>Монтаж (установка, дооборудование) системы речевого оповещения и управления эвакуацией в образовательных организациях и организациях образования</t>
  </si>
  <si>
    <t>5.2.1.3</t>
  </si>
  <si>
    <t>Монтаж (установка) технических средств пожаротушения в образовательных организациях и организациях образования</t>
  </si>
  <si>
    <t>ОМ 1.5.</t>
  </si>
  <si>
    <t>Реализация мероприятий по модернизации дошкольных систем образования</t>
  </si>
  <si>
    <t>&lt;*&gt;  в 2026 году предусмотрено на оплату неисполненных обязательств отчетного финансового года (всего 49,94 тыс.руб., вт.ч. МБ - 49,94 тыс.руб.)</t>
  </si>
  <si>
    <t>Организация подвоза обучающихся к месту учебы и обратно&lt;*&gt;</t>
  </si>
  <si>
    <t>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бюджета&lt;****&gt;</t>
  </si>
  <si>
    <t>&lt;****&gt; в 2026 году предусмотрено на оплату неисполненных обязательств отчетного финансового года (всего 26,84 тыс.руб., вт.ч. МБ - 26,84 тыс.руб.)</t>
  </si>
  <si>
    <t>Выполнение  мероприятий по  технической безопасности организаций образования</t>
  </si>
  <si>
    <t>Разработка проектной документации и строительство здания школы на 300 мест с дошкольными группами на 80 мест в с. Алакуртти</t>
  </si>
  <si>
    <t>МАОУ СОШ № 3</t>
  </si>
  <si>
    <t>5.6.1.</t>
  </si>
  <si>
    <t>5.6.2.</t>
  </si>
  <si>
    <t>Ремонт пищеблоков, столовых</t>
  </si>
  <si>
    <t>Оснащение пищеблоков, столовых</t>
  </si>
  <si>
    <t xml:space="preserve">                    Приложение № 1
                   к постановлению администрации
                   Кандалакшского муниципального
                   округа Мурманской области
             от 30.04.2026 № 819 
</t>
  </si>
  <si>
    <t>Приложение № 2 к постановлению администрации  Кандалакшского муниципального  округа Мурманской области от 30.04.2026 № 819</t>
  </si>
  <si>
    <t xml:space="preserve">Приложение № 3 к постановлению администрации  Кандалакшского муниципального  округа Мурманской области от 30.04.2026 №819 </t>
  </si>
  <si>
    <t xml:space="preserve">                Приложение № 4 к постановлению администрации  Кандалакшского муниципального  округа Мурманской области от 30.04.2026 № 819</t>
  </si>
  <si>
    <t>Приложение № 5 к постановлению администрации  Кандалакшского муниципального  округа Мурманской области от 30.04.2026 № 819</t>
  </si>
  <si>
    <t>Приложение № 6 к постановлению администрации  Кандалакшского муниципального  округа Мурманской области от 30.04.2026 № 819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</si>
</sst>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u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scheme val="minor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i/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i/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0C0C0"/>
      </patternFill>
    </fill>
  </fills>
  <borders count="6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53">
    <xf numFmtId="0" fontId="0" fillId="0" borderId="0"/>
    <xf numFmtId="0" fontId="1" fillId="0" borderId="4">
      <alignment horizontal="center" vertical="center" textRotation="44"/>
    </xf>
    <xf numFmtId="1" fontId="17" fillId="0" borderId="57">
      <alignment horizontal="center" vertical="top" shrinkToFit="1"/>
    </xf>
    <xf numFmtId="4" fontId="17" fillId="0" borderId="57">
      <alignment horizontal="right" vertical="top" shrinkToFit="1"/>
    </xf>
    <xf numFmtId="0" fontId="15" fillId="0" borderId="0"/>
    <xf numFmtId="0" fontId="18" fillId="0" borderId="0">
      <alignment horizontal="right"/>
    </xf>
    <xf numFmtId="1" fontId="18" fillId="0" borderId="58">
      <alignment horizontal="center" shrinkToFit="1"/>
    </xf>
    <xf numFmtId="0" fontId="17" fillId="0" borderId="0"/>
    <xf numFmtId="0" fontId="19" fillId="0" borderId="0"/>
    <xf numFmtId="0" fontId="18" fillId="0" borderId="0">
      <alignment horizontal="center"/>
    </xf>
    <xf numFmtId="0" fontId="17" fillId="0" borderId="0">
      <alignment horizontal="center"/>
    </xf>
    <xf numFmtId="0" fontId="17" fillId="0" borderId="0">
      <alignment horizontal="right"/>
    </xf>
    <xf numFmtId="1" fontId="17" fillId="0" borderId="0">
      <alignment horizontal="center" shrinkToFit="1"/>
    </xf>
    <xf numFmtId="0" fontId="17" fillId="0" borderId="58">
      <alignment horizontal="center" wrapText="1"/>
    </xf>
    <xf numFmtId="0" fontId="20" fillId="0" borderId="0">
      <alignment horizontal="center"/>
    </xf>
    <xf numFmtId="0" fontId="17" fillId="0" borderId="0">
      <alignment wrapText="1"/>
    </xf>
    <xf numFmtId="0" fontId="17" fillId="0" borderId="58">
      <alignment horizontal="left" wrapText="1"/>
    </xf>
    <xf numFmtId="0" fontId="20" fillId="0" borderId="59">
      <alignment horizontal="center" wrapText="1"/>
    </xf>
    <xf numFmtId="0" fontId="21" fillId="0" borderId="0"/>
    <xf numFmtId="0" fontId="22" fillId="0" borderId="0">
      <alignment horizontal="center"/>
    </xf>
    <xf numFmtId="0" fontId="21" fillId="0" borderId="57">
      <alignment horizontal="center" vertical="center" wrapText="1"/>
    </xf>
    <xf numFmtId="0" fontId="17" fillId="0" borderId="57">
      <alignment horizontal="center" vertical="center" wrapText="1"/>
    </xf>
    <xf numFmtId="0" fontId="17" fillId="0" borderId="60">
      <alignment horizontal="center" vertical="center" wrapText="1"/>
    </xf>
    <xf numFmtId="0" fontId="21" fillId="0" borderId="61">
      <alignment horizontal="left" vertical="top" wrapText="1"/>
    </xf>
    <xf numFmtId="1" fontId="17" fillId="0" borderId="62">
      <alignment horizontal="center" vertical="top" shrinkToFit="1"/>
    </xf>
    <xf numFmtId="4" fontId="17" fillId="0" borderId="63">
      <alignment horizontal="right" vertical="top" shrinkToFit="1"/>
    </xf>
    <xf numFmtId="0" fontId="21" fillId="0" borderId="64">
      <alignment horizontal="right" vertical="top" wrapText="1"/>
    </xf>
    <xf numFmtId="1" fontId="17" fillId="0" borderId="65">
      <alignment horizontal="right" vertical="top" shrinkToFit="1"/>
    </xf>
    <xf numFmtId="1" fontId="21" fillId="0" borderId="60">
      <alignment horizontal="center" vertical="top" shrinkToFit="1"/>
    </xf>
    <xf numFmtId="4" fontId="17" fillId="6" borderId="60">
      <alignment horizontal="right" vertical="top" shrinkToFit="1"/>
    </xf>
    <xf numFmtId="4" fontId="17" fillId="6" borderId="66">
      <alignment horizontal="right" vertical="top" shrinkToFit="1"/>
    </xf>
    <xf numFmtId="0" fontId="21" fillId="0" borderId="0">
      <alignment wrapText="1"/>
    </xf>
    <xf numFmtId="0" fontId="17" fillId="0" borderId="0">
      <alignment horizontal="center" shrinkToFit="1"/>
    </xf>
    <xf numFmtId="0" fontId="17" fillId="0" borderId="58">
      <alignment horizontal="center" shrinkToFit="1"/>
    </xf>
    <xf numFmtId="0" fontId="23" fillId="0" borderId="0"/>
    <xf numFmtId="0" fontId="24" fillId="0" borderId="0">
      <alignment horizontal="center" vertical="top"/>
    </xf>
    <xf numFmtId="0" fontId="17" fillId="0" borderId="0">
      <alignment horizontal="left" shrinkToFit="1"/>
    </xf>
    <xf numFmtId="0" fontId="25" fillId="0" borderId="0">
      <alignment horizontal="left" shrinkToFit="1"/>
    </xf>
    <xf numFmtId="0" fontId="21" fillId="0" borderId="0">
      <alignment horizontal="left"/>
    </xf>
    <xf numFmtId="0" fontId="21" fillId="0" borderId="0">
      <alignment shrinkToFit="1"/>
    </xf>
    <xf numFmtId="0" fontId="15" fillId="0" borderId="0"/>
    <xf numFmtId="0" fontId="15" fillId="0" borderId="0"/>
    <xf numFmtId="0" fontId="15" fillId="0" borderId="0"/>
    <xf numFmtId="0" fontId="19" fillId="0" borderId="0"/>
    <xf numFmtId="0" fontId="19" fillId="0" borderId="0"/>
    <xf numFmtId="0" fontId="21" fillId="7" borderId="0"/>
    <xf numFmtId="0" fontId="19" fillId="0" borderId="0"/>
    <xf numFmtId="0" fontId="21" fillId="0" borderId="60">
      <alignment horizontal="center" vertical="center" wrapText="1"/>
    </xf>
    <xf numFmtId="1" fontId="21" fillId="0" borderId="62">
      <alignment horizontal="center" vertical="top" shrinkToFit="1"/>
    </xf>
    <xf numFmtId="4" fontId="21" fillId="0" borderId="57">
      <alignment horizontal="right" vertical="top" shrinkToFit="1"/>
    </xf>
    <xf numFmtId="0" fontId="26" fillId="0" borderId="0">
      <alignment horizontal="center"/>
    </xf>
    <xf numFmtId="4" fontId="21" fillId="0" borderId="63">
      <alignment horizontal="right" vertical="top" shrinkToFit="1"/>
    </xf>
    <xf numFmtId="0" fontId="17" fillId="0" borderId="0">
      <alignment horizontal="left" vertical="top" wrapText="1"/>
    </xf>
  </cellStyleXfs>
  <cellXfs count="562">
    <xf numFmtId="0" fontId="0" fillId="0" borderId="0" xfId="0"/>
    <xf numFmtId="0" fontId="1" fillId="0" borderId="13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vertical="center" wrapText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1" xfId="0" applyBorder="1"/>
    <xf numFmtId="0" fontId="0" fillId="0" borderId="2" xfId="0" applyBorder="1"/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4" fontId="1" fillId="0" borderId="11" xfId="0" applyNumberFormat="1" applyFont="1" applyBorder="1" applyAlignment="1">
      <alignment vertical="center" wrapText="1"/>
    </xf>
    <xf numFmtId="4" fontId="1" fillId="0" borderId="28" xfId="0" applyNumberFormat="1" applyFont="1" applyBorder="1" applyAlignment="1">
      <alignment vertical="center" wrapText="1"/>
    </xf>
    <xf numFmtId="4" fontId="1" fillId="0" borderId="26" xfId="0" applyNumberFormat="1" applyFont="1" applyBorder="1" applyAlignment="1">
      <alignment vertical="center" wrapText="1"/>
    </xf>
    <xf numFmtId="4" fontId="1" fillId="0" borderId="33" xfId="0" applyNumberFormat="1" applyFont="1" applyBorder="1" applyAlignment="1">
      <alignment vertical="center" wrapText="1"/>
    </xf>
    <xf numFmtId="4" fontId="1" fillId="0" borderId="34" xfId="0" applyNumberFormat="1" applyFont="1" applyBorder="1" applyAlignment="1">
      <alignment vertical="center" wrapText="1"/>
    </xf>
    <xf numFmtId="4" fontId="1" fillId="0" borderId="35" xfId="0" applyNumberFormat="1" applyFont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vertical="center" wrapText="1"/>
    </xf>
    <xf numFmtId="0" fontId="1" fillId="2" borderId="35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vertical="center" wrapText="1"/>
    </xf>
    <xf numFmtId="0" fontId="1" fillId="3" borderId="35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0" fillId="3" borderId="4" xfId="0" applyFill="1" applyBorder="1" applyAlignment="1">
      <alignment vertical="center" wrapText="1"/>
    </xf>
    <xf numFmtId="4" fontId="1" fillId="2" borderId="11" xfId="0" applyNumberFormat="1" applyFont="1" applyFill="1" applyBorder="1" applyAlignment="1">
      <alignment vertical="center" wrapText="1"/>
    </xf>
    <xf numFmtId="4" fontId="1" fillId="2" borderId="28" xfId="0" applyNumberFormat="1" applyFont="1" applyFill="1" applyBorder="1" applyAlignment="1">
      <alignment vertical="center" wrapText="1"/>
    </xf>
    <xf numFmtId="4" fontId="1" fillId="2" borderId="26" xfId="0" applyNumberFormat="1" applyFont="1" applyFill="1" applyBorder="1" applyAlignment="1">
      <alignment vertical="center" wrapText="1"/>
    </xf>
    <xf numFmtId="4" fontId="1" fillId="2" borderId="33" xfId="0" applyNumberFormat="1" applyFont="1" applyFill="1" applyBorder="1" applyAlignment="1">
      <alignment vertical="center" wrapText="1"/>
    </xf>
    <xf numFmtId="4" fontId="1" fillId="2" borderId="34" xfId="0" applyNumberFormat="1" applyFont="1" applyFill="1" applyBorder="1" applyAlignment="1">
      <alignment vertical="center" wrapText="1"/>
    </xf>
    <xf numFmtId="4" fontId="1" fillId="2" borderId="35" xfId="0" applyNumberFormat="1" applyFont="1" applyFill="1" applyBorder="1" applyAlignment="1">
      <alignment vertical="center" wrapText="1"/>
    </xf>
    <xf numFmtId="0" fontId="4" fillId="0" borderId="37" xfId="0" applyFont="1" applyBorder="1"/>
    <xf numFmtId="4" fontId="1" fillId="2" borderId="20" xfId="0" applyNumberFormat="1" applyFont="1" applyFill="1" applyBorder="1" applyAlignment="1">
      <alignment vertical="center" wrapText="1"/>
    </xf>
    <xf numFmtId="4" fontId="1" fillId="0" borderId="7" xfId="0" applyNumberFormat="1" applyFont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4" fontId="1" fillId="3" borderId="11" xfId="0" applyNumberFormat="1" applyFont="1" applyFill="1" applyBorder="1" applyAlignment="1">
      <alignment vertical="center" wrapText="1"/>
    </xf>
    <xf numFmtId="4" fontId="1" fillId="3" borderId="26" xfId="0" applyNumberFormat="1" applyFont="1" applyFill="1" applyBorder="1" applyAlignment="1">
      <alignment vertical="center" wrapText="1"/>
    </xf>
    <xf numFmtId="4" fontId="6" fillId="3" borderId="2" xfId="0" applyNumberFormat="1" applyFont="1" applyFill="1" applyBorder="1" applyAlignment="1">
      <alignment vertical="center" wrapText="1"/>
    </xf>
    <xf numFmtId="4" fontId="1" fillId="0" borderId="20" xfId="0" applyNumberFormat="1" applyFont="1" applyBorder="1" applyAlignment="1">
      <alignment vertical="center" wrapText="1"/>
    </xf>
    <xf numFmtId="4" fontId="1" fillId="2" borderId="7" xfId="0" applyNumberFormat="1" applyFont="1" applyFill="1" applyBorder="1" applyAlignment="1">
      <alignment vertical="center" wrapText="1"/>
    </xf>
    <xf numFmtId="4" fontId="1" fillId="3" borderId="34" xfId="0" applyNumberFormat="1" applyFont="1" applyFill="1" applyBorder="1" applyAlignment="1">
      <alignment vertical="center" wrapText="1"/>
    </xf>
    <xf numFmtId="4" fontId="1" fillId="3" borderId="35" xfId="0" applyNumberFormat="1" applyFont="1" applyFill="1" applyBorder="1" applyAlignment="1">
      <alignment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26" xfId="0" applyFont="1" applyFill="1" applyBorder="1" applyAlignment="1">
      <alignment horizontal="center" vertical="center" wrapText="1"/>
    </xf>
    <xf numFmtId="4" fontId="1" fillId="4" borderId="26" xfId="0" applyNumberFormat="1" applyFont="1" applyFill="1" applyBorder="1" applyAlignment="1">
      <alignment vertical="center" wrapText="1"/>
    </xf>
    <xf numFmtId="0" fontId="0" fillId="4" borderId="4" xfId="0" applyFill="1" applyBorder="1" applyAlignment="1">
      <alignment vertical="center" wrapText="1"/>
    </xf>
    <xf numFmtId="0" fontId="1" fillId="4" borderId="34" xfId="0" applyFont="1" applyFill="1" applyBorder="1" applyAlignment="1">
      <alignment horizontal="center" vertical="center" wrapText="1"/>
    </xf>
    <xf numFmtId="4" fontId="1" fillId="4" borderId="34" xfId="0" applyNumberFormat="1" applyFont="1" applyFill="1" applyBorder="1" applyAlignment="1">
      <alignment vertical="center" wrapText="1"/>
    </xf>
    <xf numFmtId="4" fontId="6" fillId="4" borderId="7" xfId="0" applyNumberFormat="1" applyFont="1" applyFill="1" applyBorder="1" applyAlignment="1">
      <alignment vertical="center" wrapText="1"/>
    </xf>
    <xf numFmtId="4" fontId="6" fillId="4" borderId="26" xfId="0" applyNumberFormat="1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4" fontId="6" fillId="4" borderId="37" xfId="0" applyNumberFormat="1" applyFont="1" applyFill="1" applyBorder="1" applyAlignment="1">
      <alignment vertical="center" wrapText="1"/>
    </xf>
    <xf numFmtId="4" fontId="6" fillId="4" borderId="2" xfId="0" applyNumberFormat="1" applyFont="1" applyFill="1" applyBorder="1" applyAlignment="1">
      <alignment vertical="center" wrapText="1"/>
    </xf>
    <xf numFmtId="0" fontId="1" fillId="4" borderId="14" xfId="0" applyFont="1" applyFill="1" applyBorder="1" applyAlignment="1">
      <alignment horizontal="center" vertical="center" wrapText="1"/>
    </xf>
    <xf numFmtId="4" fontId="6" fillId="4" borderId="13" xfId="0" applyNumberFormat="1" applyFont="1" applyFill="1" applyBorder="1" applyAlignment="1">
      <alignment vertical="center" wrapText="1"/>
    </xf>
    <xf numFmtId="4" fontId="1" fillId="4" borderId="24" xfId="0" applyNumberFormat="1" applyFont="1" applyFill="1" applyBorder="1" applyAlignment="1">
      <alignment vertical="center" wrapText="1"/>
    </xf>
    <xf numFmtId="4" fontId="1" fillId="4" borderId="13" xfId="0" applyNumberFormat="1" applyFont="1" applyFill="1" applyBorder="1" applyAlignment="1">
      <alignment vertical="center" wrapText="1"/>
    </xf>
    <xf numFmtId="0" fontId="1" fillId="4" borderId="39" xfId="0" applyFont="1" applyFill="1" applyBorder="1" applyAlignment="1">
      <alignment horizontal="center" vertical="center" wrapText="1"/>
    </xf>
    <xf numFmtId="4" fontId="1" fillId="4" borderId="42" xfId="0" applyNumberFormat="1" applyFont="1" applyFill="1" applyBorder="1" applyAlignment="1">
      <alignment vertical="center" wrapText="1"/>
    </xf>
    <xf numFmtId="0" fontId="1" fillId="4" borderId="31" xfId="0" applyFont="1" applyFill="1" applyBorder="1" applyAlignment="1">
      <alignment horizontal="center" vertical="center" wrapText="1"/>
    </xf>
    <xf numFmtId="4" fontId="1" fillId="4" borderId="23" xfId="0" applyNumberFormat="1" applyFont="1" applyFill="1" applyBorder="1" applyAlignment="1">
      <alignment vertical="center" wrapText="1"/>
    </xf>
    <xf numFmtId="4" fontId="1" fillId="4" borderId="19" xfId="0" applyNumberFormat="1" applyFont="1" applyFill="1" applyBorder="1" applyAlignment="1">
      <alignment vertical="center" wrapText="1"/>
    </xf>
    <xf numFmtId="4" fontId="1" fillId="4" borderId="32" xfId="0" applyNumberFormat="1" applyFont="1" applyFill="1" applyBorder="1" applyAlignment="1">
      <alignment vertical="center" wrapText="1"/>
    </xf>
    <xf numFmtId="49" fontId="1" fillId="0" borderId="29" xfId="0" applyNumberFormat="1" applyFont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0" fillId="0" borderId="3" xfId="0" applyBorder="1"/>
    <xf numFmtId="0" fontId="1" fillId="2" borderId="2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indent="15"/>
    </xf>
    <xf numFmtId="0" fontId="10" fillId="0" borderId="0" xfId="0" applyFont="1"/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justify" vertical="center"/>
    </xf>
    <xf numFmtId="0" fontId="10" fillId="0" borderId="0" xfId="0" applyFont="1" applyBorder="1" applyAlignment="1">
      <alignment vertical="center" wrapText="1"/>
    </xf>
    <xf numFmtId="0" fontId="11" fillId="0" borderId="16" xfId="0" applyFont="1" applyBorder="1" applyAlignment="1">
      <alignment vertical="center" wrapText="1"/>
    </xf>
    <xf numFmtId="4" fontId="11" fillId="0" borderId="11" xfId="0" applyNumberFormat="1" applyFont="1" applyBorder="1" applyAlignment="1">
      <alignment vertical="center" wrapText="1"/>
    </xf>
    <xf numFmtId="0" fontId="11" fillId="0" borderId="17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4" fontId="11" fillId="0" borderId="12" xfId="0" applyNumberFormat="1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4" fontId="10" fillId="0" borderId="12" xfId="0" applyNumberFormat="1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4" fontId="10" fillId="0" borderId="13" xfId="0" applyNumberFormat="1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4" fontId="10" fillId="0" borderId="19" xfId="0" applyNumberFormat="1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0" xfId="0" applyFont="1"/>
    <xf numFmtId="0" fontId="1" fillId="0" borderId="33" xfId="0" applyFont="1" applyBorder="1" applyAlignment="1">
      <alignment horizontal="left" vertical="center" wrapText="1"/>
    </xf>
    <xf numFmtId="0" fontId="13" fillId="0" borderId="26" xfId="0" applyFont="1" applyBorder="1" applyAlignment="1">
      <alignment vertical="center" wrapText="1"/>
    </xf>
    <xf numFmtId="0" fontId="1" fillId="0" borderId="26" xfId="0" applyFont="1" applyBorder="1" applyAlignment="1">
      <alignment vertical="top" wrapText="1"/>
    </xf>
    <xf numFmtId="0" fontId="1" fillId="0" borderId="34" xfId="0" applyFont="1" applyBorder="1" applyAlignment="1">
      <alignment horizontal="center" vertical="center" wrapText="1"/>
    </xf>
    <xf numFmtId="49" fontId="1" fillId="0" borderId="31" xfId="0" applyNumberFormat="1" applyFont="1" applyBorder="1" applyAlignment="1">
      <alignment horizontal="center" vertical="center" wrapText="1"/>
    </xf>
    <xf numFmtId="0" fontId="1" fillId="0" borderId="26" xfId="0" applyFont="1" applyBorder="1" applyAlignment="1">
      <alignment wrapText="1"/>
    </xf>
    <xf numFmtId="0" fontId="1" fillId="0" borderId="33" xfId="0" applyFont="1" applyBorder="1" applyAlignment="1">
      <alignment vertical="top" wrapText="1"/>
    </xf>
    <xf numFmtId="0" fontId="1" fillId="0" borderId="26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4" fontId="1" fillId="3" borderId="28" xfId="0" applyNumberFormat="1" applyFont="1" applyFill="1" applyBorder="1" applyAlignment="1">
      <alignment vertical="center" wrapText="1"/>
    </xf>
    <xf numFmtId="4" fontId="1" fillId="3" borderId="33" xfId="0" applyNumberFormat="1" applyFont="1" applyFill="1" applyBorder="1" applyAlignment="1">
      <alignment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4" fontId="1" fillId="2" borderId="13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vertical="center" wrapText="1"/>
    </xf>
    <xf numFmtId="0" fontId="1" fillId="2" borderId="45" xfId="0" applyFont="1" applyFill="1" applyBorder="1" applyAlignment="1">
      <alignment horizontal="center" vertical="center" wrapText="1"/>
    </xf>
    <xf numFmtId="4" fontId="1" fillId="2" borderId="30" xfId="0" applyNumberFormat="1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vertical="center" wrapText="1"/>
    </xf>
    <xf numFmtId="0" fontId="1" fillId="2" borderId="13" xfId="0" applyFont="1" applyFill="1" applyBorder="1" applyAlignment="1">
      <alignment vertical="center" wrapText="1"/>
    </xf>
    <xf numFmtId="0" fontId="1" fillId="2" borderId="30" xfId="0" applyFont="1" applyFill="1" applyBorder="1" applyAlignment="1">
      <alignment vertical="center" wrapText="1"/>
    </xf>
    <xf numFmtId="0" fontId="0" fillId="2" borderId="4" xfId="0" applyFill="1" applyBorder="1"/>
    <xf numFmtId="0" fontId="1" fillId="0" borderId="27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4" fontId="1" fillId="0" borderId="19" xfId="0" applyNumberFormat="1" applyFont="1" applyBorder="1" applyAlignment="1">
      <alignment vertical="center" wrapText="1"/>
    </xf>
    <xf numFmtId="4" fontId="1" fillId="0" borderId="32" xfId="0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4" fontId="1" fillId="2" borderId="37" xfId="0" applyNumberFormat="1" applyFont="1" applyFill="1" applyBorder="1" applyAlignment="1">
      <alignment vertical="center" wrapText="1"/>
    </xf>
    <xf numFmtId="4" fontId="1" fillId="2" borderId="53" xfId="0" applyNumberFormat="1" applyFont="1" applyFill="1" applyBorder="1" applyAlignment="1">
      <alignment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1" fillId="0" borderId="31" xfId="0" applyFont="1" applyBorder="1" applyAlignment="1">
      <alignment horizontal="center" vertical="center" wrapText="1"/>
    </xf>
    <xf numFmtId="49" fontId="1" fillId="5" borderId="29" xfId="0" applyNumberFormat="1" applyFont="1" applyFill="1" applyBorder="1" applyAlignment="1">
      <alignment horizontal="center" vertical="center" wrapText="1"/>
    </xf>
    <xf numFmtId="0" fontId="1" fillId="5" borderId="26" xfId="0" applyFont="1" applyFill="1" applyBorder="1" applyAlignment="1">
      <alignment vertical="center" wrapText="1"/>
    </xf>
    <xf numFmtId="0" fontId="1" fillId="5" borderId="26" xfId="0" applyFont="1" applyFill="1" applyBorder="1" applyAlignment="1">
      <alignment horizontal="center" vertical="center" wrapText="1"/>
    </xf>
    <xf numFmtId="0" fontId="1" fillId="5" borderId="33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0" borderId="31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" fillId="2" borderId="54" xfId="0" applyFont="1" applyFill="1" applyBorder="1" applyAlignment="1">
      <alignment horizontal="center" vertical="center" wrapText="1"/>
    </xf>
    <xf numFmtId="4" fontId="1" fillId="2" borderId="40" xfId="0" applyNumberFormat="1" applyFont="1" applyFill="1" applyBorder="1" applyAlignment="1">
      <alignment vertical="center" wrapText="1"/>
    </xf>
    <xf numFmtId="4" fontId="1" fillId="2" borderId="41" xfId="0" applyNumberFormat="1" applyFont="1" applyFill="1" applyBorder="1" applyAlignment="1">
      <alignment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vertical="center" wrapText="1"/>
    </xf>
    <xf numFmtId="0" fontId="1" fillId="0" borderId="54" xfId="0" applyFont="1" applyBorder="1" applyAlignment="1">
      <alignment horizontal="center" vertical="center" wrapText="1"/>
    </xf>
    <xf numFmtId="4" fontId="1" fillId="0" borderId="40" xfId="0" applyNumberFormat="1" applyFont="1" applyBorder="1" applyAlignment="1">
      <alignment vertical="center" wrapText="1"/>
    </xf>
    <xf numFmtId="4" fontId="1" fillId="0" borderId="41" xfId="0" applyNumberFormat="1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vertical="center" wrapText="1"/>
    </xf>
    <xf numFmtId="4" fontId="1" fillId="0" borderId="44" xfId="0" applyNumberFormat="1" applyFont="1" applyBorder="1" applyAlignment="1">
      <alignment vertical="center" wrapText="1"/>
    </xf>
    <xf numFmtId="0" fontId="1" fillId="0" borderId="55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4" fontId="1" fillId="0" borderId="56" xfId="0" applyNumberFormat="1" applyFont="1" applyBorder="1" applyAlignment="1">
      <alignment vertical="center" wrapText="1"/>
    </xf>
    <xf numFmtId="4" fontId="1" fillId="0" borderId="13" xfId="0" applyNumberFormat="1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4" fontId="1" fillId="0" borderId="30" xfId="0" applyNumberFormat="1" applyFont="1" applyBorder="1" applyAlignment="1">
      <alignment vertical="center" wrapText="1"/>
    </xf>
    <xf numFmtId="0" fontId="1" fillId="0" borderId="52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2" fillId="0" borderId="32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1" fillId="0" borderId="36" xfId="0" applyFont="1" applyBorder="1" applyAlignment="1">
      <alignment horizontal="center" vertical="center" wrapText="1"/>
    </xf>
    <xf numFmtId="4" fontId="1" fillId="0" borderId="37" xfId="0" applyNumberFormat="1" applyFont="1" applyBorder="1" applyAlignment="1">
      <alignment vertical="center" wrapText="1"/>
    </xf>
    <xf numFmtId="0" fontId="4" fillId="5" borderId="20" xfId="0" applyFont="1" applyFill="1" applyBorder="1" applyAlignment="1">
      <alignment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vertical="center" wrapText="1"/>
    </xf>
    <xf numFmtId="0" fontId="4" fillId="5" borderId="4" xfId="0" applyFont="1" applyFill="1" applyBorder="1" applyAlignment="1">
      <alignment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vertical="center" wrapText="1"/>
    </xf>
    <xf numFmtId="0" fontId="2" fillId="5" borderId="7" xfId="0" applyFont="1" applyFill="1" applyBorder="1" applyAlignment="1">
      <alignment horizontal="left" vertical="center" wrapText="1"/>
    </xf>
    <xf numFmtId="0" fontId="1" fillId="2" borderId="43" xfId="0" applyFont="1" applyFill="1" applyBorder="1" applyAlignment="1">
      <alignment horizontal="center" vertical="center" wrapText="1"/>
    </xf>
    <xf numFmtId="4" fontId="1" fillId="2" borderId="56" xfId="0" applyNumberFormat="1" applyFont="1" applyFill="1" applyBorder="1" applyAlignment="1">
      <alignment vertical="center" wrapText="1"/>
    </xf>
    <xf numFmtId="4" fontId="1" fillId="2" borderId="48" xfId="0" applyNumberFormat="1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5" fillId="5" borderId="4" xfId="0" applyFont="1" applyFill="1" applyBorder="1" applyAlignment="1">
      <alignment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2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1" fillId="0" borderId="3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vertical="center" wrapText="1"/>
    </xf>
    <xf numFmtId="0" fontId="0" fillId="2" borderId="0" xfId="0" applyFont="1" applyFill="1" applyBorder="1" applyAlignment="1">
      <alignment vertical="top" wrapText="1"/>
    </xf>
    <xf numFmtId="0" fontId="1" fillId="2" borderId="55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vertical="center" wrapText="1"/>
    </xf>
    <xf numFmtId="0" fontId="1" fillId="0" borderId="34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vertical="center" wrapText="1"/>
    </xf>
    <xf numFmtId="0" fontId="4" fillId="5" borderId="27" xfId="0" applyFont="1" applyFill="1" applyBorder="1" applyAlignment="1">
      <alignment vertical="center" wrapText="1"/>
    </xf>
    <xf numFmtId="0" fontId="4" fillId="5" borderId="31" xfId="0" applyFont="1" applyFill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0" xfId="0" applyFont="1" applyAlignment="1">
      <alignment horizontal="right" wrapText="1"/>
    </xf>
    <xf numFmtId="0" fontId="0" fillId="0" borderId="0" xfId="0" applyAlignment="1"/>
    <xf numFmtId="0" fontId="10" fillId="0" borderId="0" xfId="0" applyFont="1" applyAlignment="1">
      <alignment horizontal="center"/>
    </xf>
    <xf numFmtId="49" fontId="6" fillId="0" borderId="29" xfId="0" applyNumberFormat="1" applyFont="1" applyBorder="1" applyAlignment="1">
      <alignment horizontal="center" vertical="center" wrapText="1"/>
    </xf>
    <xf numFmtId="0" fontId="6" fillId="0" borderId="26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1" fillId="0" borderId="0" xfId="0" applyFont="1" applyBorder="1" applyAlignment="1">
      <alignment horizontal="justify" vertical="center" wrapText="1"/>
    </xf>
    <xf numFmtId="0" fontId="12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6" fillId="0" borderId="29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27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4" borderId="9" xfId="0" applyFont="1" applyFill="1" applyBorder="1" applyAlignment="1">
      <alignment vertical="center" wrapText="1"/>
    </xf>
    <xf numFmtId="0" fontId="1" fillId="4" borderId="22" xfId="0" applyFont="1" applyFill="1" applyBorder="1" applyAlignment="1">
      <alignment vertical="center" wrapText="1"/>
    </xf>
    <xf numFmtId="0" fontId="1" fillId="4" borderId="18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4" borderId="9" xfId="0" applyNumberFormat="1" applyFont="1" applyFill="1" applyBorder="1" applyAlignment="1">
      <alignment vertical="center" wrapText="1"/>
    </xf>
    <xf numFmtId="49" fontId="1" fillId="4" borderId="6" xfId="0" applyNumberFormat="1" applyFont="1" applyFill="1" applyBorder="1" applyAlignment="1">
      <alignment vertical="center" wrapText="1"/>
    </xf>
    <xf numFmtId="49" fontId="1" fillId="4" borderId="3" xfId="0" applyNumberFormat="1" applyFont="1" applyFill="1" applyBorder="1" applyAlignment="1">
      <alignment vertical="center" wrapText="1"/>
    </xf>
    <xf numFmtId="0" fontId="0" fillId="4" borderId="6" xfId="0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49" fontId="1" fillId="3" borderId="9" xfId="0" applyNumberFormat="1" applyFont="1" applyFill="1" applyBorder="1" applyAlignment="1">
      <alignment horizontal="center" vertical="center" wrapText="1"/>
    </xf>
    <xf numFmtId="49" fontId="1" fillId="3" borderId="6" xfId="0" applyNumberFormat="1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0" fillId="3" borderId="6" xfId="0" applyFont="1" applyFill="1" applyBorder="1" applyAlignment="1">
      <alignment vertical="center" wrapText="1"/>
    </xf>
    <xf numFmtId="49" fontId="1" fillId="2" borderId="26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4" fillId="2" borderId="42" xfId="0" applyFont="1" applyFill="1" applyBorder="1" applyAlignment="1">
      <alignment vertical="top" wrapText="1"/>
    </xf>
    <xf numFmtId="0" fontId="0" fillId="2" borderId="42" xfId="0" applyFont="1" applyFill="1" applyBorder="1" applyAlignment="1">
      <alignment vertical="top" wrapText="1"/>
    </xf>
    <xf numFmtId="0" fontId="4" fillId="2" borderId="6" xfId="0" applyFont="1" applyFill="1" applyBorder="1" applyAlignment="1">
      <alignment vertical="center" wrapText="1"/>
    </xf>
    <xf numFmtId="0" fontId="0" fillId="2" borderId="6" xfId="0" applyFont="1" applyFill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4" fillId="0" borderId="0" xfId="0" applyFont="1" applyAlignment="1">
      <alignment horizontal="right" wrapText="1"/>
    </xf>
    <xf numFmtId="49" fontId="1" fillId="2" borderId="49" xfId="0" applyNumberFormat="1" applyFont="1" applyFill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1" fillId="2" borderId="51" xfId="0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4" fillId="2" borderId="40" xfId="0" applyFont="1" applyFill="1" applyBorder="1" applyAlignment="1">
      <alignment vertical="center" wrapText="1"/>
    </xf>
    <xf numFmtId="0" fontId="0" fillId="2" borderId="12" xfId="0" applyFill="1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2" fillId="2" borderId="40" xfId="0" applyFont="1" applyFill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2" fillId="2" borderId="41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2" fillId="2" borderId="48" xfId="0" applyFont="1" applyFill="1" applyBorder="1" applyAlignment="1">
      <alignment vertical="center" wrapText="1"/>
    </xf>
    <xf numFmtId="0" fontId="2" fillId="2" borderId="44" xfId="0" applyFont="1" applyFill="1" applyBorder="1" applyAlignment="1">
      <alignment vertical="center" wrapText="1"/>
    </xf>
    <xf numFmtId="49" fontId="1" fillId="2" borderId="43" xfId="0" applyNumberFormat="1" applyFont="1" applyFill="1" applyBorder="1" applyAlignment="1">
      <alignment horizontal="center" vertical="center" wrapText="1"/>
    </xf>
    <xf numFmtId="0" fontId="1" fillId="2" borderId="50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0" xfId="0" applyFont="1" applyAlignment="1"/>
    <xf numFmtId="49" fontId="2" fillId="0" borderId="9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0" fontId="0" fillId="3" borderId="6" xfId="0" applyFill="1" applyBorder="1" applyAlignment="1"/>
    <xf numFmtId="0" fontId="0" fillId="3" borderId="3" xfId="0" applyFill="1" applyBorder="1" applyAlignment="1"/>
    <xf numFmtId="0" fontId="2" fillId="3" borderId="9" xfId="0" applyFont="1" applyFill="1" applyBorder="1" applyAlignment="1">
      <alignment vertical="center" wrapText="1"/>
    </xf>
    <xf numFmtId="0" fontId="7" fillId="3" borderId="6" xfId="0" applyFont="1" applyFill="1" applyBorder="1" applyAlignment="1"/>
    <xf numFmtId="0" fontId="4" fillId="3" borderId="22" xfId="0" applyFont="1" applyFill="1" applyBorder="1" applyAlignment="1">
      <alignment vertical="center" wrapText="1"/>
    </xf>
    <xf numFmtId="0" fontId="0" fillId="3" borderId="22" xfId="0" applyFont="1" applyFill="1" applyBorder="1" applyAlignment="1">
      <alignment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vertical="center" wrapText="1"/>
    </xf>
    <xf numFmtId="0" fontId="0" fillId="2" borderId="6" xfId="0" applyFill="1" applyBorder="1" applyAlignment="1"/>
    <xf numFmtId="0" fontId="0" fillId="2" borderId="3" xfId="0" applyFill="1" applyBorder="1" applyAlignment="1"/>
    <xf numFmtId="0" fontId="2" fillId="2" borderId="9" xfId="0" applyFont="1" applyFill="1" applyBorder="1" applyAlignment="1">
      <alignment vertical="center" wrapText="1"/>
    </xf>
    <xf numFmtId="0" fontId="7" fillId="2" borderId="6" xfId="0" applyFont="1" applyFill="1" applyBorder="1" applyAlignment="1"/>
    <xf numFmtId="0" fontId="4" fillId="2" borderId="22" xfId="0" applyFont="1" applyFill="1" applyBorder="1" applyAlignment="1">
      <alignment vertical="center" wrapText="1"/>
    </xf>
    <xf numFmtId="0" fontId="0" fillId="2" borderId="22" xfId="0" applyFont="1" applyFill="1" applyBorder="1" applyAlignment="1">
      <alignment vertical="center" wrapText="1"/>
    </xf>
    <xf numFmtId="49" fontId="2" fillId="0" borderId="9" xfId="0" applyNumberFormat="1" applyFont="1" applyBorder="1" applyAlignment="1">
      <alignment horizontal="left" vertical="center" wrapText="1"/>
    </xf>
    <xf numFmtId="49" fontId="2" fillId="0" borderId="6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14" fillId="0" borderId="6" xfId="0" applyFont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49" fontId="1" fillId="0" borderId="9" xfId="0" applyNumberFormat="1" applyFont="1" applyBorder="1" applyAlignment="1">
      <alignment vertical="center" wrapText="1"/>
    </xf>
    <xf numFmtId="49" fontId="1" fillId="0" borderId="6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vertical="center" wrapText="1"/>
    </xf>
    <xf numFmtId="0" fontId="1" fillId="2" borderId="22" xfId="0" applyFont="1" applyFill="1" applyBorder="1" applyAlignment="1">
      <alignment vertical="center" wrapText="1"/>
    </xf>
    <xf numFmtId="0" fontId="1" fillId="2" borderId="18" xfId="0" applyFont="1" applyFill="1" applyBorder="1" applyAlignment="1">
      <alignment vertical="center" wrapText="1"/>
    </xf>
    <xf numFmtId="0" fontId="2" fillId="2" borderId="44" xfId="0" applyFont="1" applyFill="1" applyBorder="1" applyAlignment="1">
      <alignment horizontal="left" vertical="center" wrapText="1"/>
    </xf>
    <xf numFmtId="0" fontId="0" fillId="0" borderId="44" xfId="0" applyBorder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0" fillId="0" borderId="0" xfId="0" applyFont="1" applyAlignment="1">
      <alignment vertical="center" wrapText="1"/>
    </xf>
    <xf numFmtId="49" fontId="16" fillId="0" borderId="9" xfId="0" applyNumberFormat="1" applyFont="1" applyBorder="1" applyAlignment="1">
      <alignment horizontal="center" vertical="center" wrapText="1"/>
    </xf>
    <xf numFmtId="49" fontId="16" fillId="0" borderId="6" xfId="0" applyNumberFormat="1" applyFont="1" applyBorder="1" applyAlignment="1">
      <alignment horizontal="center" vertical="center" wrapText="1"/>
    </xf>
    <xf numFmtId="49" fontId="16" fillId="0" borderId="3" xfId="0" applyNumberFormat="1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2" fillId="2" borderId="6" xfId="0" applyFont="1" applyFill="1" applyBorder="1" applyAlignment="1">
      <alignment wrapText="1"/>
    </xf>
    <xf numFmtId="0" fontId="0" fillId="0" borderId="6" xfId="0" applyBorder="1" applyAlignment="1">
      <alignment wrapText="1"/>
    </xf>
    <xf numFmtId="0" fontId="14" fillId="2" borderId="6" xfId="0" applyFont="1" applyFill="1" applyBorder="1" applyAlignment="1">
      <alignment vertical="center" wrapText="1"/>
    </xf>
    <xf numFmtId="0" fontId="15" fillId="2" borderId="6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horizontal="center" vertical="center" wrapText="1"/>
    </xf>
    <xf numFmtId="4" fontId="4" fillId="3" borderId="6" xfId="0" applyNumberFormat="1" applyFont="1" applyFill="1" applyBorder="1" applyAlignment="1">
      <alignment vertical="center" wrapText="1"/>
    </xf>
    <xf numFmtId="4" fontId="0" fillId="3" borderId="6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right"/>
    </xf>
    <xf numFmtId="0" fontId="4" fillId="0" borderId="0" xfId="0" applyFont="1" applyAlignment="1">
      <alignment wrapText="1"/>
    </xf>
    <xf numFmtId="49" fontId="1" fillId="5" borderId="9" xfId="0" applyNumberFormat="1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4" fillId="5" borderId="6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5" borderId="6" xfId="0" applyFont="1" applyFill="1" applyBorder="1" applyAlignment="1">
      <alignment horizontal="left" vertical="center" wrapText="1"/>
    </xf>
    <xf numFmtId="0" fontId="2" fillId="5" borderId="6" xfId="0" applyFont="1" applyFill="1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1" fillId="0" borderId="21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0" fillId="2" borderId="3" xfId="0" applyFont="1" applyFill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4" fillId="2" borderId="9" xfId="0" applyFont="1" applyFill="1" applyBorder="1" applyAlignment="1">
      <alignment vertical="top" wrapText="1"/>
    </xf>
    <xf numFmtId="0" fontId="0" fillId="2" borderId="6" xfId="0" applyFill="1" applyBorder="1" applyAlignment="1">
      <alignment vertical="top" wrapText="1"/>
    </xf>
    <xf numFmtId="0" fontId="0" fillId="2" borderId="3" xfId="0" applyFill="1" applyBorder="1" applyAlignment="1">
      <alignment wrapText="1"/>
    </xf>
    <xf numFmtId="49" fontId="1" fillId="5" borderId="21" xfId="0" applyNumberFormat="1" applyFont="1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1" fillId="5" borderId="11" xfId="0" applyFont="1" applyFill="1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4" fillId="5" borderId="29" xfId="0" applyFont="1" applyFill="1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49" fontId="1" fillId="0" borderId="21" xfId="0" applyNumberFormat="1" applyFont="1" applyBorder="1" applyAlignment="1">
      <alignment horizontal="center" vertical="center" wrapText="1"/>
    </xf>
    <xf numFmtId="49" fontId="1" fillId="0" borderId="22" xfId="0" applyNumberFormat="1" applyFont="1" applyBorder="1" applyAlignment="1">
      <alignment horizontal="center" vertical="center" wrapText="1"/>
    </xf>
    <xf numFmtId="0" fontId="1" fillId="0" borderId="2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4" fillId="0" borderId="22" xfId="0" applyFont="1" applyBorder="1" applyAlignment="1">
      <alignment vertical="top" wrapText="1"/>
    </xf>
    <xf numFmtId="0" fontId="0" fillId="0" borderId="22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2" fillId="0" borderId="22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0" fillId="0" borderId="14" xfId="0" applyBorder="1" applyAlignment="1">
      <alignment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4" fillId="0" borderId="9" xfId="0" applyFont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2" fillId="5" borderId="9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vertical="center" wrapText="1"/>
    </xf>
    <xf numFmtId="0" fontId="2" fillId="0" borderId="44" xfId="0" applyFont="1" applyBorder="1" applyAlignment="1">
      <alignment horizontal="left" vertical="center" wrapText="1"/>
    </xf>
    <xf numFmtId="0" fontId="7" fillId="0" borderId="44" xfId="0" applyFont="1" applyBorder="1" applyAlignment="1">
      <alignment horizontal="left" vertical="center" wrapText="1"/>
    </xf>
    <xf numFmtId="0" fontId="1" fillId="3" borderId="22" xfId="0" applyFont="1" applyFill="1" applyBorder="1" applyAlignment="1">
      <alignment vertical="center" wrapText="1"/>
    </xf>
    <xf numFmtId="0" fontId="1" fillId="3" borderId="18" xfId="0" applyFont="1" applyFill="1" applyBorder="1" applyAlignment="1">
      <alignment vertical="center" wrapText="1"/>
    </xf>
    <xf numFmtId="0" fontId="4" fillId="0" borderId="0" xfId="0" applyFont="1" applyAlignment="1"/>
    <xf numFmtId="0" fontId="2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" fillId="2" borderId="21" xfId="0" applyFont="1" applyFill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3" fillId="0" borderId="0" xfId="0" applyFont="1" applyBorder="1" applyAlignment="1">
      <alignment horizontal="justify" vertical="center" wrapText="1"/>
    </xf>
    <xf numFmtId="0" fontId="1" fillId="0" borderId="26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" fillId="0" borderId="31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center" vertical="center" wrapText="1"/>
    </xf>
    <xf numFmtId="14" fontId="1" fillId="0" borderId="26" xfId="0" applyNumberFormat="1" applyFont="1" applyBorder="1" applyAlignment="1">
      <alignment horizontal="center" vertical="center" wrapText="1"/>
    </xf>
    <xf numFmtId="4" fontId="1" fillId="0" borderId="2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6" fillId="0" borderId="0" xfId="0" applyFont="1" applyAlignment="1">
      <alignment horizontal="center"/>
    </xf>
  </cellXfs>
  <cellStyles count="53">
    <cellStyle name="br" xfId="42"/>
    <cellStyle name="col" xfId="41"/>
    <cellStyle name="st49" xfId="31"/>
    <cellStyle name="style0" xfId="43"/>
    <cellStyle name="td" xfId="44"/>
    <cellStyle name="tr" xfId="40"/>
    <cellStyle name="xl21" xfId="45"/>
    <cellStyle name="xl22" xfId="9"/>
    <cellStyle name="xl23" xfId="7"/>
    <cellStyle name="xl24" xfId="18"/>
    <cellStyle name="xl25" xfId="20"/>
    <cellStyle name="xl26" xfId="23"/>
    <cellStyle name="xl27" xfId="26"/>
    <cellStyle name="xl28" xfId="34"/>
    <cellStyle name="xl29" xfId="36"/>
    <cellStyle name="xl30" xfId="46"/>
    <cellStyle name="xl31" xfId="15"/>
    <cellStyle name="xl32" xfId="21"/>
    <cellStyle name="xl33" xfId="22"/>
    <cellStyle name="xl34" xfId="47"/>
    <cellStyle name="xl35" xfId="24"/>
    <cellStyle name="xl36" xfId="2"/>
    <cellStyle name="xl37" xfId="35"/>
    <cellStyle name="xl38" xfId="37"/>
    <cellStyle name="xl39" xfId="5"/>
    <cellStyle name="xl40" xfId="27"/>
    <cellStyle name="xl41" xfId="48"/>
    <cellStyle name="xl42" xfId="28"/>
    <cellStyle name="xl43" xfId="6"/>
    <cellStyle name="xl44" xfId="49"/>
    <cellStyle name="xl45" xfId="3"/>
    <cellStyle name="xl46" xfId="29"/>
    <cellStyle name="xl47" xfId="32"/>
    <cellStyle name="xl48" xfId="11"/>
    <cellStyle name="xl49" xfId="38"/>
    <cellStyle name="xl50" xfId="10"/>
    <cellStyle name="xl51" xfId="12"/>
    <cellStyle name="xl52" xfId="13"/>
    <cellStyle name="xl53" xfId="14"/>
    <cellStyle name="xl54" xfId="16"/>
    <cellStyle name="xl55" xfId="17"/>
    <cellStyle name="xl56" xfId="19"/>
    <cellStyle name="xl57" xfId="50"/>
    <cellStyle name="xl58" xfId="51"/>
    <cellStyle name="xl59" xfId="25"/>
    <cellStyle name="xl60" xfId="30"/>
    <cellStyle name="xl61" xfId="39"/>
    <cellStyle name="xl62" xfId="52"/>
    <cellStyle name="xl63" xfId="8"/>
    <cellStyle name="xl64" xfId="33"/>
    <cellStyle name="Обычный" xfId="0" builtinId="0"/>
    <cellStyle name="Обычный 2" xfId="4"/>
    <cellStyle name="Стиль 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view="pageBreakPreview" zoomScaleNormal="100" zoomScaleSheetLayoutView="100" workbookViewId="0">
      <selection activeCell="B7" sqref="B7"/>
    </sheetView>
  </sheetViews>
  <sheetFormatPr defaultRowHeight="18.75" x14ac:dyDescent="0.3"/>
  <cols>
    <col min="1" max="2" width="51.28515625" style="141" customWidth="1"/>
    <col min="3" max="16384" width="9.140625" style="141"/>
  </cols>
  <sheetData>
    <row r="1" spans="1:2" x14ac:dyDescent="0.3">
      <c r="B1" s="140" t="s">
        <v>59</v>
      </c>
    </row>
    <row r="2" spans="1:2" x14ac:dyDescent="0.3">
      <c r="B2" s="140" t="s">
        <v>60</v>
      </c>
    </row>
    <row r="3" spans="1:2" x14ac:dyDescent="0.3">
      <c r="B3" s="140" t="s">
        <v>61</v>
      </c>
    </row>
    <row r="4" spans="1:2" x14ac:dyDescent="0.3">
      <c r="B4" s="140" t="s">
        <v>304</v>
      </c>
    </row>
    <row r="5" spans="1:2" x14ac:dyDescent="0.3">
      <c r="B5" s="140" t="s">
        <v>305</v>
      </c>
    </row>
    <row r="6" spans="1:2" x14ac:dyDescent="0.3">
      <c r="B6" s="140" t="s">
        <v>438</v>
      </c>
    </row>
    <row r="7" spans="1:2" x14ac:dyDescent="0.3">
      <c r="A7" s="140"/>
    </row>
    <row r="8" spans="1:2" x14ac:dyDescent="0.3">
      <c r="A8" s="318"/>
      <c r="B8" s="318"/>
    </row>
    <row r="9" spans="1:2" x14ac:dyDescent="0.3">
      <c r="A9" s="142"/>
      <c r="B9" s="142"/>
    </row>
    <row r="10" spans="1:2" x14ac:dyDescent="0.3">
      <c r="A10" s="142"/>
      <c r="B10" s="142"/>
    </row>
    <row r="11" spans="1:2" x14ac:dyDescent="0.3">
      <c r="A11" s="142"/>
      <c r="B11" s="142"/>
    </row>
    <row r="12" spans="1:2" x14ac:dyDescent="0.3">
      <c r="A12" s="142"/>
      <c r="B12" s="142"/>
    </row>
    <row r="13" spans="1:2" x14ac:dyDescent="0.3">
      <c r="A13" s="142"/>
      <c r="B13" s="142"/>
    </row>
    <row r="14" spans="1:2" x14ac:dyDescent="0.3">
      <c r="A14" s="142"/>
      <c r="B14" s="142"/>
    </row>
    <row r="15" spans="1:2" ht="37.5" customHeight="1" x14ac:dyDescent="0.3">
      <c r="A15" s="319" t="s">
        <v>306</v>
      </c>
      <c r="B15" s="319"/>
    </row>
    <row r="16" spans="1:2" ht="31.5" customHeight="1" x14ac:dyDescent="0.3">
      <c r="A16" s="319" t="s">
        <v>288</v>
      </c>
      <c r="B16" s="319"/>
    </row>
    <row r="17" spans="1:2" x14ac:dyDescent="0.3">
      <c r="A17" s="318"/>
      <c r="B17" s="318"/>
    </row>
    <row r="18" spans="1:2" ht="31.5" customHeight="1" x14ac:dyDescent="0.3">
      <c r="A18" s="318" t="s">
        <v>63</v>
      </c>
      <c r="B18" s="318"/>
    </row>
    <row r="19" spans="1:2" ht="56.25" x14ac:dyDescent="0.3">
      <c r="A19" s="142" t="s">
        <v>161</v>
      </c>
      <c r="B19" s="144" t="s">
        <v>303</v>
      </c>
    </row>
    <row r="20" spans="1:2" x14ac:dyDescent="0.3">
      <c r="A20" s="143"/>
    </row>
  </sheetData>
  <mergeCells count="5">
    <mergeCell ref="A18:B18"/>
    <mergeCell ref="A8:B8"/>
    <mergeCell ref="A15:B15"/>
    <mergeCell ref="A16:B16"/>
    <mergeCell ref="A17:B17"/>
  </mergeCells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zoomScaleNormal="100" zoomScaleSheetLayoutView="100" workbookViewId="0">
      <selection activeCell="D1" sqref="D1:D8"/>
    </sheetView>
  </sheetViews>
  <sheetFormatPr defaultColWidth="9.140625" defaultRowHeight="18.75" x14ac:dyDescent="0.3"/>
  <cols>
    <col min="1" max="1" width="39" style="141" customWidth="1"/>
    <col min="2" max="2" width="21.5703125" style="141" customWidth="1"/>
    <col min="3" max="3" width="22.140625" style="141" customWidth="1"/>
    <col min="4" max="4" width="59.85546875" style="141" customWidth="1"/>
    <col min="5" max="16384" width="9.140625" style="141"/>
  </cols>
  <sheetData>
    <row r="1" spans="1:4" x14ac:dyDescent="0.3">
      <c r="D1" s="323" t="s">
        <v>476</v>
      </c>
    </row>
    <row r="2" spans="1:4" ht="18.75" customHeight="1" x14ac:dyDescent="0.3">
      <c r="D2" s="324"/>
    </row>
    <row r="3" spans="1:4" x14ac:dyDescent="0.3">
      <c r="D3" s="324"/>
    </row>
    <row r="4" spans="1:4" x14ac:dyDescent="0.3">
      <c r="D4" s="324"/>
    </row>
    <row r="5" spans="1:4" x14ac:dyDescent="0.3">
      <c r="D5" s="324"/>
    </row>
    <row r="6" spans="1:4" x14ac:dyDescent="0.3">
      <c r="D6" s="324"/>
    </row>
    <row r="7" spans="1:4" x14ac:dyDescent="0.3">
      <c r="D7" s="324"/>
    </row>
    <row r="8" spans="1:4" x14ac:dyDescent="0.3">
      <c r="D8" s="324"/>
    </row>
    <row r="9" spans="1:4" ht="12.75" customHeight="1" thickBot="1" x14ac:dyDescent="0.35">
      <c r="A9" s="325"/>
      <c r="B9" s="325"/>
      <c r="C9" s="325"/>
      <c r="D9" s="325"/>
    </row>
    <row r="10" spans="1:4" ht="37.5" x14ac:dyDescent="0.3">
      <c r="A10" s="320" t="s">
        <v>56</v>
      </c>
      <c r="B10" s="145" t="s">
        <v>1</v>
      </c>
      <c r="C10" s="146">
        <f>C11+C15+C19+C23</f>
        <v>7745670.1560000004</v>
      </c>
      <c r="D10" s="147" t="s">
        <v>6</v>
      </c>
    </row>
    <row r="11" spans="1:4" x14ac:dyDescent="0.3">
      <c r="A11" s="321"/>
      <c r="B11" s="148" t="s">
        <v>2</v>
      </c>
      <c r="C11" s="149">
        <f>C12+C13+C14</f>
        <v>2522366.6</v>
      </c>
      <c r="D11" s="150" t="s">
        <v>7</v>
      </c>
    </row>
    <row r="12" spans="1:4" x14ac:dyDescent="0.3">
      <c r="A12" s="321"/>
      <c r="B12" s="144" t="s">
        <v>66</v>
      </c>
      <c r="C12" s="151">
        <f>'1 подпрограмма'!F10</f>
        <v>864732.06</v>
      </c>
      <c r="D12" s="150" t="s">
        <v>8</v>
      </c>
    </row>
    <row r="13" spans="1:4" x14ac:dyDescent="0.3">
      <c r="A13" s="321"/>
      <c r="B13" s="144" t="s">
        <v>67</v>
      </c>
      <c r="C13" s="151">
        <f>'1 подпрограмма'!F11</f>
        <v>828910.16</v>
      </c>
      <c r="D13" s="150" t="s">
        <v>8</v>
      </c>
    </row>
    <row r="14" spans="1:4" x14ac:dyDescent="0.3">
      <c r="A14" s="321"/>
      <c r="B14" s="152" t="s">
        <v>68</v>
      </c>
      <c r="C14" s="153">
        <f>'1 подпрограмма'!F12</f>
        <v>828724.38</v>
      </c>
      <c r="D14" s="154" t="s">
        <v>8</v>
      </c>
    </row>
    <row r="15" spans="1:4" x14ac:dyDescent="0.3">
      <c r="A15" s="321"/>
      <c r="B15" s="148" t="s">
        <v>3</v>
      </c>
      <c r="C15" s="149">
        <f>C16+C17+C18</f>
        <v>4185335.3559999997</v>
      </c>
      <c r="D15" s="150" t="s">
        <v>7</v>
      </c>
    </row>
    <row r="16" spans="1:4" x14ac:dyDescent="0.3">
      <c r="A16" s="321"/>
      <c r="B16" s="144" t="s">
        <v>66</v>
      </c>
      <c r="C16" s="151">
        <f>'1 подпрограмма'!G10</f>
        <v>1424351.22</v>
      </c>
      <c r="D16" s="150" t="s">
        <v>8</v>
      </c>
    </row>
    <row r="17" spans="1:4" x14ac:dyDescent="0.3">
      <c r="A17" s="321"/>
      <c r="B17" s="144" t="s">
        <v>67</v>
      </c>
      <c r="C17" s="151">
        <f>'1 подпрограмма'!G11</f>
        <v>1379680.12</v>
      </c>
      <c r="D17" s="150" t="s">
        <v>8</v>
      </c>
    </row>
    <row r="18" spans="1:4" x14ac:dyDescent="0.3">
      <c r="A18" s="321"/>
      <c r="B18" s="152" t="s">
        <v>68</v>
      </c>
      <c r="C18" s="153">
        <f>'1 подпрограмма'!G12</f>
        <v>1381304.0160000001</v>
      </c>
      <c r="D18" s="154" t="s">
        <v>8</v>
      </c>
    </row>
    <row r="19" spans="1:4" x14ac:dyDescent="0.3">
      <c r="A19" s="321"/>
      <c r="B19" s="148" t="s">
        <v>4</v>
      </c>
      <c r="C19" s="149">
        <f>C20+C21+C22</f>
        <v>1037968.2000000001</v>
      </c>
      <c r="D19" s="150" t="s">
        <v>7</v>
      </c>
    </row>
    <row r="20" spans="1:4" x14ac:dyDescent="0.3">
      <c r="A20" s="321"/>
      <c r="B20" s="144" t="s">
        <v>66</v>
      </c>
      <c r="C20" s="151">
        <f>'1 подпрограмма'!H10</f>
        <v>804236.4</v>
      </c>
      <c r="D20" s="150" t="s">
        <v>8</v>
      </c>
    </row>
    <row r="21" spans="1:4" x14ac:dyDescent="0.3">
      <c r="A21" s="321"/>
      <c r="B21" s="144" t="s">
        <v>67</v>
      </c>
      <c r="C21" s="151">
        <f>'1 подпрограмма'!H11</f>
        <v>116157.5</v>
      </c>
      <c r="D21" s="150" t="s">
        <v>8</v>
      </c>
    </row>
    <row r="22" spans="1:4" x14ac:dyDescent="0.3">
      <c r="A22" s="321"/>
      <c r="B22" s="152" t="s">
        <v>68</v>
      </c>
      <c r="C22" s="153">
        <f>'1 подпрограмма'!H12</f>
        <v>117574.3</v>
      </c>
      <c r="D22" s="154" t="s">
        <v>8</v>
      </c>
    </row>
    <row r="23" spans="1:4" x14ac:dyDescent="0.3">
      <c r="A23" s="321"/>
      <c r="B23" s="148" t="s">
        <v>5</v>
      </c>
      <c r="C23" s="149">
        <f>C24+C25+C26</f>
        <v>0</v>
      </c>
      <c r="D23" s="150" t="s">
        <v>7</v>
      </c>
    </row>
    <row r="24" spans="1:4" x14ac:dyDescent="0.3">
      <c r="A24" s="321"/>
      <c r="B24" s="144" t="s">
        <v>66</v>
      </c>
      <c r="C24" s="151">
        <f>'план реализации'!I8</f>
        <v>0</v>
      </c>
      <c r="D24" s="150" t="s">
        <v>8</v>
      </c>
    </row>
    <row r="25" spans="1:4" x14ac:dyDescent="0.3">
      <c r="A25" s="321"/>
      <c r="B25" s="144" t="s">
        <v>67</v>
      </c>
      <c r="C25" s="151">
        <f>'план реализации'!I9</f>
        <v>0</v>
      </c>
      <c r="D25" s="150" t="s">
        <v>8</v>
      </c>
    </row>
    <row r="26" spans="1:4" ht="19.5" thickBot="1" x14ac:dyDescent="0.35">
      <c r="A26" s="322"/>
      <c r="B26" s="155" t="s">
        <v>68</v>
      </c>
      <c r="C26" s="156">
        <f>'план реализации'!I10</f>
        <v>0</v>
      </c>
      <c r="D26" s="157" t="s">
        <v>9</v>
      </c>
    </row>
    <row r="27" spans="1:4" ht="23.25" customHeight="1" x14ac:dyDescent="0.3"/>
  </sheetData>
  <mergeCells count="3">
    <mergeCell ref="A10:A26"/>
    <mergeCell ref="D1:D8"/>
    <mergeCell ref="A9:D9"/>
  </mergeCells>
  <pageMargins left="0.59055118110236227" right="0.39370078740157483" top="0.74803149606299213" bottom="0.59055118110236227" header="0.31496062992125984" footer="0.31496062992125984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opLeftCell="A22" zoomScaleNormal="100" workbookViewId="0">
      <selection activeCell="F30" sqref="F30"/>
    </sheetView>
  </sheetViews>
  <sheetFormatPr defaultRowHeight="15.75" x14ac:dyDescent="0.25"/>
  <cols>
    <col min="1" max="1" width="7.140625" style="159" customWidth="1"/>
    <col min="2" max="2" width="76.28515625" style="159" customWidth="1"/>
    <col min="3" max="3" width="9.140625" style="159"/>
    <col min="4" max="4" width="18.140625" style="159" customWidth="1"/>
    <col min="5" max="9" width="9.140625" style="159"/>
    <col min="10" max="10" width="43.140625" style="159" customWidth="1"/>
    <col min="11" max="16384" width="9.140625" style="159"/>
  </cols>
  <sheetData>
    <row r="1" spans="1:10" x14ac:dyDescent="0.25">
      <c r="I1" s="333"/>
      <c r="J1" s="333"/>
    </row>
    <row r="2" spans="1:10" x14ac:dyDescent="0.25">
      <c r="A2" s="338" t="s">
        <v>62</v>
      </c>
      <c r="B2" s="338"/>
      <c r="C2" s="338"/>
      <c r="D2" s="338"/>
      <c r="E2" s="338"/>
      <c r="F2" s="338"/>
      <c r="G2" s="338"/>
      <c r="H2" s="338"/>
      <c r="I2" s="338"/>
      <c r="J2" s="338"/>
    </row>
    <row r="3" spans="1:10" ht="16.5" thickBot="1" x14ac:dyDescent="0.3"/>
    <row r="4" spans="1:10" x14ac:dyDescent="0.25">
      <c r="A4" s="339" t="s">
        <v>10</v>
      </c>
      <c r="B4" s="334" t="s">
        <v>11</v>
      </c>
      <c r="C4" s="334" t="s">
        <v>12</v>
      </c>
      <c r="D4" s="334" t="s">
        <v>211</v>
      </c>
      <c r="E4" s="334" t="s">
        <v>13</v>
      </c>
      <c r="F4" s="334"/>
      <c r="G4" s="334"/>
      <c r="H4" s="334"/>
      <c r="I4" s="334"/>
      <c r="J4" s="336" t="s">
        <v>14</v>
      </c>
    </row>
    <row r="5" spans="1:10" x14ac:dyDescent="0.25">
      <c r="A5" s="340"/>
      <c r="B5" s="335"/>
      <c r="C5" s="335"/>
      <c r="D5" s="335"/>
      <c r="E5" s="158">
        <v>2024</v>
      </c>
      <c r="F5" s="158">
        <v>2025</v>
      </c>
      <c r="G5" s="158">
        <v>2026</v>
      </c>
      <c r="H5" s="158">
        <v>2027</v>
      </c>
      <c r="I5" s="158">
        <v>2028</v>
      </c>
      <c r="J5" s="337"/>
    </row>
    <row r="6" spans="1:10" x14ac:dyDescent="0.25">
      <c r="A6" s="340"/>
      <c r="B6" s="335"/>
      <c r="C6" s="335"/>
      <c r="D6" s="335"/>
      <c r="E6" s="158"/>
      <c r="F6" s="158"/>
      <c r="G6" s="158"/>
      <c r="H6" s="158"/>
      <c r="I6" s="158"/>
      <c r="J6" s="337"/>
    </row>
    <row r="7" spans="1:10" x14ac:dyDescent="0.25">
      <c r="A7" s="340"/>
      <c r="B7" s="335"/>
      <c r="C7" s="335"/>
      <c r="D7" s="335"/>
      <c r="E7" s="158" t="s">
        <v>16</v>
      </c>
      <c r="F7" s="158" t="s">
        <v>17</v>
      </c>
      <c r="G7" s="158" t="s">
        <v>18</v>
      </c>
      <c r="H7" s="158" t="s">
        <v>18</v>
      </c>
      <c r="I7" s="158" t="s">
        <v>18</v>
      </c>
      <c r="J7" s="337"/>
    </row>
    <row r="8" spans="1:10" ht="15.75" customHeight="1" x14ac:dyDescent="0.25">
      <c r="A8" s="332"/>
      <c r="B8" s="327" t="s">
        <v>307</v>
      </c>
      <c r="C8" s="327"/>
      <c r="D8" s="327"/>
      <c r="E8" s="327"/>
      <c r="F8" s="327"/>
      <c r="G8" s="327"/>
      <c r="H8" s="327"/>
      <c r="I8" s="327"/>
      <c r="J8" s="328"/>
    </row>
    <row r="9" spans="1:10" ht="39.75" customHeight="1" x14ac:dyDescent="0.25">
      <c r="A9" s="332"/>
      <c r="B9" s="327" t="s">
        <v>162</v>
      </c>
      <c r="C9" s="327"/>
      <c r="D9" s="327"/>
      <c r="E9" s="327"/>
      <c r="F9" s="327"/>
      <c r="G9" s="327"/>
      <c r="H9" s="327"/>
      <c r="I9" s="327"/>
      <c r="J9" s="328"/>
    </row>
    <row r="10" spans="1:10" ht="47.25" customHeight="1" x14ac:dyDescent="0.25">
      <c r="A10" s="120" t="s">
        <v>23</v>
      </c>
      <c r="B10" s="16" t="s">
        <v>176</v>
      </c>
      <c r="C10" s="158" t="s">
        <v>163</v>
      </c>
      <c r="D10" s="158">
        <v>0</v>
      </c>
      <c r="E10" s="158">
        <v>100</v>
      </c>
      <c r="F10" s="158">
        <v>100</v>
      </c>
      <c r="G10" s="158">
        <v>100</v>
      </c>
      <c r="H10" s="158">
        <v>100</v>
      </c>
      <c r="I10" s="158">
        <v>100</v>
      </c>
      <c r="J10" s="160" t="s">
        <v>289</v>
      </c>
    </row>
    <row r="11" spans="1:10" ht="15.75" customHeight="1" x14ac:dyDescent="0.25">
      <c r="A11" s="326">
        <v>1</v>
      </c>
      <c r="B11" s="327" t="s">
        <v>164</v>
      </c>
      <c r="C11" s="327"/>
      <c r="D11" s="327"/>
      <c r="E11" s="327"/>
      <c r="F11" s="327"/>
      <c r="G11" s="327"/>
      <c r="H11" s="327"/>
      <c r="I11" s="327"/>
      <c r="J11" s="328"/>
    </row>
    <row r="12" spans="1:10" x14ac:dyDescent="0.25">
      <c r="A12" s="326"/>
      <c r="B12" s="327" t="s">
        <v>165</v>
      </c>
      <c r="C12" s="327"/>
      <c r="D12" s="327"/>
      <c r="E12" s="327"/>
      <c r="F12" s="327"/>
      <c r="G12" s="327"/>
      <c r="H12" s="327"/>
      <c r="I12" s="327"/>
      <c r="J12" s="328"/>
    </row>
    <row r="13" spans="1:10" ht="30.75" customHeight="1" x14ac:dyDescent="0.25">
      <c r="A13" s="120" t="s">
        <v>24</v>
      </c>
      <c r="B13" s="16" t="s">
        <v>166</v>
      </c>
      <c r="C13" s="158" t="s">
        <v>163</v>
      </c>
      <c r="D13" s="158">
        <v>0</v>
      </c>
      <c r="E13" s="158">
        <v>100</v>
      </c>
      <c r="F13" s="158">
        <v>100</v>
      </c>
      <c r="G13" s="158">
        <v>100</v>
      </c>
      <c r="H13" s="158">
        <v>100</v>
      </c>
      <c r="I13" s="158">
        <v>100</v>
      </c>
      <c r="J13" s="17" t="s">
        <v>289</v>
      </c>
    </row>
    <row r="14" spans="1:10" ht="63" x14ac:dyDescent="0.25">
      <c r="A14" s="120" t="s">
        <v>25</v>
      </c>
      <c r="B14" s="16" t="s">
        <v>214</v>
      </c>
      <c r="C14" s="158" t="s">
        <v>163</v>
      </c>
      <c r="D14" s="158">
        <v>0</v>
      </c>
      <c r="E14" s="158">
        <v>90</v>
      </c>
      <c r="F14" s="158">
        <v>95</v>
      </c>
      <c r="G14" s="158">
        <v>95</v>
      </c>
      <c r="H14" s="158">
        <v>95</v>
      </c>
      <c r="I14" s="158">
        <v>95</v>
      </c>
      <c r="J14" s="17" t="s">
        <v>290</v>
      </c>
    </row>
    <row r="15" spans="1:10" ht="78.75" x14ac:dyDescent="0.25">
      <c r="A15" s="120" t="s">
        <v>167</v>
      </c>
      <c r="B15" s="161" t="s">
        <v>215</v>
      </c>
      <c r="C15" s="158" t="s">
        <v>163</v>
      </c>
      <c r="D15" s="158">
        <v>0</v>
      </c>
      <c r="E15" s="158">
        <v>100</v>
      </c>
      <c r="F15" s="158">
        <v>100</v>
      </c>
      <c r="G15" s="158">
        <v>100</v>
      </c>
      <c r="H15" s="158">
        <v>100</v>
      </c>
      <c r="I15" s="158">
        <v>100</v>
      </c>
      <c r="J15" s="17" t="s">
        <v>168</v>
      </c>
    </row>
    <row r="16" spans="1:10" ht="15.75" customHeight="1" x14ac:dyDescent="0.25">
      <c r="A16" s="326">
        <v>2</v>
      </c>
      <c r="B16" s="327" t="s">
        <v>224</v>
      </c>
      <c r="C16" s="327"/>
      <c r="D16" s="327"/>
      <c r="E16" s="327"/>
      <c r="F16" s="327"/>
      <c r="G16" s="327"/>
      <c r="H16" s="327"/>
      <c r="I16" s="327"/>
      <c r="J16" s="328"/>
    </row>
    <row r="17" spans="1:10" x14ac:dyDescent="0.25">
      <c r="A17" s="326"/>
      <c r="B17" s="327" t="s">
        <v>169</v>
      </c>
      <c r="C17" s="327"/>
      <c r="D17" s="327"/>
      <c r="E17" s="327"/>
      <c r="F17" s="327"/>
      <c r="G17" s="327"/>
      <c r="H17" s="327"/>
      <c r="I17" s="327"/>
      <c r="J17" s="328"/>
    </row>
    <row r="18" spans="1:10" ht="78" customHeight="1" x14ac:dyDescent="0.25">
      <c r="A18" s="120" t="s">
        <v>26</v>
      </c>
      <c r="B18" s="162" t="s">
        <v>171</v>
      </c>
      <c r="C18" s="158" t="s">
        <v>163</v>
      </c>
      <c r="D18" s="158">
        <v>0</v>
      </c>
      <c r="E18" s="158">
        <v>100</v>
      </c>
      <c r="F18" s="158">
        <v>100</v>
      </c>
      <c r="G18" s="158">
        <v>100</v>
      </c>
      <c r="H18" s="158">
        <v>100</v>
      </c>
      <c r="I18" s="158">
        <v>100</v>
      </c>
      <c r="J18" s="17" t="s">
        <v>292</v>
      </c>
    </row>
    <row r="19" spans="1:10" ht="47.25" x14ac:dyDescent="0.25">
      <c r="A19" s="120" t="s">
        <v>27</v>
      </c>
      <c r="B19" s="16" t="s">
        <v>170</v>
      </c>
      <c r="C19" s="158" t="s">
        <v>163</v>
      </c>
      <c r="D19" s="158">
        <v>0</v>
      </c>
      <c r="E19" s="158">
        <v>100</v>
      </c>
      <c r="F19" s="158">
        <v>100</v>
      </c>
      <c r="G19" s="158">
        <v>100</v>
      </c>
      <c r="H19" s="158">
        <v>100</v>
      </c>
      <c r="I19" s="158">
        <v>100</v>
      </c>
      <c r="J19" s="17" t="s">
        <v>172</v>
      </c>
    </row>
    <row r="20" spans="1:10" ht="47.25" x14ac:dyDescent="0.25">
      <c r="A20" s="120" t="s">
        <v>174</v>
      </c>
      <c r="B20" s="165" t="s">
        <v>173</v>
      </c>
      <c r="C20" s="158" t="s">
        <v>163</v>
      </c>
      <c r="D20" s="158">
        <v>1</v>
      </c>
      <c r="E20" s="158">
        <v>70</v>
      </c>
      <c r="F20" s="158">
        <v>80</v>
      </c>
      <c r="G20" s="158">
        <v>100</v>
      </c>
      <c r="H20" s="158">
        <v>100</v>
      </c>
      <c r="I20" s="158">
        <v>100</v>
      </c>
      <c r="J20" s="17" t="s">
        <v>172</v>
      </c>
    </row>
    <row r="21" spans="1:10" ht="63" x14ac:dyDescent="0.25">
      <c r="A21" s="120" t="s">
        <v>175</v>
      </c>
      <c r="B21" s="16" t="s">
        <v>216</v>
      </c>
      <c r="C21" s="158" t="s">
        <v>163</v>
      </c>
      <c r="D21" s="158">
        <v>0</v>
      </c>
      <c r="E21" s="158">
        <v>100</v>
      </c>
      <c r="F21" s="158">
        <v>100</v>
      </c>
      <c r="G21" s="158">
        <v>100</v>
      </c>
      <c r="H21" s="158">
        <v>100</v>
      </c>
      <c r="I21" s="158">
        <v>100</v>
      </c>
      <c r="J21" s="17" t="s">
        <v>172</v>
      </c>
    </row>
    <row r="22" spans="1:10" x14ac:dyDescent="0.25">
      <c r="A22" s="326" t="s">
        <v>125</v>
      </c>
      <c r="B22" s="327" t="s">
        <v>177</v>
      </c>
      <c r="C22" s="327"/>
      <c r="D22" s="327"/>
      <c r="E22" s="327"/>
      <c r="F22" s="327"/>
      <c r="G22" s="327"/>
      <c r="H22" s="327"/>
      <c r="I22" s="327"/>
      <c r="J22" s="328"/>
    </row>
    <row r="23" spans="1:10" ht="39.75" customHeight="1" x14ac:dyDescent="0.25">
      <c r="A23" s="326"/>
      <c r="B23" s="327" t="s">
        <v>293</v>
      </c>
      <c r="C23" s="327"/>
      <c r="D23" s="327"/>
      <c r="E23" s="327"/>
      <c r="F23" s="327"/>
      <c r="G23" s="327"/>
      <c r="H23" s="327"/>
      <c r="I23" s="327"/>
      <c r="J23" s="328"/>
    </row>
    <row r="24" spans="1:10" ht="78.75" x14ac:dyDescent="0.25">
      <c r="A24" s="120" t="s">
        <v>43</v>
      </c>
      <c r="B24" s="16" t="s">
        <v>218</v>
      </c>
      <c r="C24" s="158" t="s">
        <v>163</v>
      </c>
      <c r="D24" s="158">
        <v>1</v>
      </c>
      <c r="E24" s="158">
        <v>22</v>
      </c>
      <c r="F24" s="158">
        <v>22</v>
      </c>
      <c r="G24" s="158">
        <v>22</v>
      </c>
      <c r="H24" s="158">
        <v>24</v>
      </c>
      <c r="I24" s="158">
        <v>26</v>
      </c>
      <c r="J24" s="17" t="s">
        <v>183</v>
      </c>
    </row>
    <row r="25" spans="1:10" ht="78.75" x14ac:dyDescent="0.25">
      <c r="A25" s="120" t="s">
        <v>44</v>
      </c>
      <c r="B25" s="16" t="s">
        <v>178</v>
      </c>
      <c r="C25" s="158" t="s">
        <v>163</v>
      </c>
      <c r="D25" s="158">
        <v>1</v>
      </c>
      <c r="E25" s="158">
        <v>72</v>
      </c>
      <c r="F25" s="158">
        <v>74</v>
      </c>
      <c r="G25" s="158">
        <v>75</v>
      </c>
      <c r="H25" s="158">
        <v>76</v>
      </c>
      <c r="I25" s="158">
        <v>76</v>
      </c>
      <c r="J25" s="17" t="s">
        <v>183</v>
      </c>
    </row>
    <row r="26" spans="1:10" ht="63" x14ac:dyDescent="0.25">
      <c r="A26" s="120" t="s">
        <v>180</v>
      </c>
      <c r="B26" s="16" t="s">
        <v>217</v>
      </c>
      <c r="C26" s="158" t="s">
        <v>163</v>
      </c>
      <c r="D26" s="158">
        <v>0</v>
      </c>
      <c r="E26" s="158">
        <v>100</v>
      </c>
      <c r="F26" s="158">
        <v>100</v>
      </c>
      <c r="G26" s="158">
        <v>100</v>
      </c>
      <c r="H26" s="158">
        <v>100</v>
      </c>
      <c r="I26" s="158">
        <v>100</v>
      </c>
      <c r="J26" s="17" t="s">
        <v>184</v>
      </c>
    </row>
    <row r="27" spans="1:10" ht="46.5" customHeight="1" x14ac:dyDescent="0.25">
      <c r="A27" s="120" t="s">
        <v>181</v>
      </c>
      <c r="B27" s="16" t="s">
        <v>179</v>
      </c>
      <c r="C27" s="158" t="s">
        <v>163</v>
      </c>
      <c r="D27" s="158">
        <v>1</v>
      </c>
      <c r="E27" s="158">
        <v>20</v>
      </c>
      <c r="F27" s="158">
        <v>25</v>
      </c>
      <c r="G27" s="158">
        <v>30</v>
      </c>
      <c r="H27" s="158">
        <v>30</v>
      </c>
      <c r="I27" s="158">
        <v>35</v>
      </c>
      <c r="J27" s="166" t="s">
        <v>183</v>
      </c>
    </row>
    <row r="28" spans="1:10" ht="114.75" customHeight="1" x14ac:dyDescent="0.25">
      <c r="A28" s="120" t="s">
        <v>182</v>
      </c>
      <c r="B28" s="162" t="s">
        <v>294</v>
      </c>
      <c r="C28" s="158" t="s">
        <v>163</v>
      </c>
      <c r="D28" s="158">
        <v>1</v>
      </c>
      <c r="E28" s="158">
        <v>46</v>
      </c>
      <c r="F28" s="158">
        <v>50</v>
      </c>
      <c r="G28" s="158">
        <v>55</v>
      </c>
      <c r="H28" s="158">
        <v>55</v>
      </c>
      <c r="I28" s="158">
        <v>56</v>
      </c>
      <c r="J28" s="17" t="s">
        <v>295</v>
      </c>
    </row>
    <row r="29" spans="1:10" ht="33.75" customHeight="1" x14ac:dyDescent="0.25">
      <c r="A29" s="221" t="s">
        <v>262</v>
      </c>
      <c r="B29" s="222" t="s">
        <v>260</v>
      </c>
      <c r="C29" s="223" t="s">
        <v>188</v>
      </c>
      <c r="D29" s="223">
        <v>1</v>
      </c>
      <c r="E29" s="223">
        <v>82</v>
      </c>
      <c r="F29" s="223">
        <v>81</v>
      </c>
      <c r="G29" s="223">
        <v>71</v>
      </c>
      <c r="H29" s="223">
        <v>71</v>
      </c>
      <c r="I29" s="223">
        <v>71</v>
      </c>
      <c r="J29" s="224" t="s">
        <v>338</v>
      </c>
    </row>
    <row r="30" spans="1:10" ht="63" x14ac:dyDescent="0.25">
      <c r="A30" s="120" t="s">
        <v>263</v>
      </c>
      <c r="B30" s="16" t="s">
        <v>219</v>
      </c>
      <c r="C30" s="158" t="s">
        <v>163</v>
      </c>
      <c r="D30" s="158">
        <v>1</v>
      </c>
      <c r="E30" s="158">
        <v>28</v>
      </c>
      <c r="F30" s="158">
        <v>28</v>
      </c>
      <c r="G30" s="158">
        <v>28</v>
      </c>
      <c r="H30" s="158">
        <v>28</v>
      </c>
      <c r="I30" s="158">
        <v>28</v>
      </c>
      <c r="J30" s="17" t="s">
        <v>291</v>
      </c>
    </row>
    <row r="31" spans="1:10" x14ac:dyDescent="0.25">
      <c r="A31" s="326" t="s">
        <v>123</v>
      </c>
      <c r="B31" s="327" t="s">
        <v>185</v>
      </c>
      <c r="C31" s="327"/>
      <c r="D31" s="327"/>
      <c r="E31" s="327"/>
      <c r="F31" s="327"/>
      <c r="G31" s="327"/>
      <c r="H31" s="327"/>
      <c r="I31" s="327"/>
      <c r="J31" s="328"/>
    </row>
    <row r="32" spans="1:10" x14ac:dyDescent="0.25">
      <c r="A32" s="326"/>
      <c r="B32" s="327" t="s">
        <v>191</v>
      </c>
      <c r="C32" s="327"/>
      <c r="D32" s="327"/>
      <c r="E32" s="327"/>
      <c r="F32" s="327"/>
      <c r="G32" s="327"/>
      <c r="H32" s="327"/>
      <c r="I32" s="327"/>
      <c r="J32" s="328"/>
    </row>
    <row r="33" spans="1:10" ht="31.5" x14ac:dyDescent="0.25">
      <c r="A33" s="120" t="s">
        <v>186</v>
      </c>
      <c r="B33" s="16" t="s">
        <v>220</v>
      </c>
      <c r="C33" s="158" t="s">
        <v>188</v>
      </c>
      <c r="D33" s="158">
        <v>1</v>
      </c>
      <c r="E33" s="158">
        <v>8</v>
      </c>
      <c r="F33" s="158">
        <v>11</v>
      </c>
      <c r="G33" s="158">
        <v>11</v>
      </c>
      <c r="H33" s="158">
        <v>11</v>
      </c>
      <c r="I33" s="158">
        <v>11</v>
      </c>
      <c r="J33" s="17" t="s">
        <v>222</v>
      </c>
    </row>
    <row r="34" spans="1:10" ht="31.5" x14ac:dyDescent="0.25">
      <c r="A34" s="120" t="s">
        <v>187</v>
      </c>
      <c r="B34" s="16" t="s">
        <v>221</v>
      </c>
      <c r="C34" s="158" t="s">
        <v>189</v>
      </c>
      <c r="D34" s="158">
        <v>1</v>
      </c>
      <c r="E34" s="158">
        <v>2</v>
      </c>
      <c r="F34" s="158">
        <v>6</v>
      </c>
      <c r="G34" s="158">
        <v>6</v>
      </c>
      <c r="H34" s="158">
        <v>6</v>
      </c>
      <c r="I34" s="158">
        <v>6</v>
      </c>
      <c r="J34" s="17" t="s">
        <v>222</v>
      </c>
    </row>
    <row r="35" spans="1:10" x14ac:dyDescent="0.25">
      <c r="A35" s="326" t="s">
        <v>142</v>
      </c>
      <c r="B35" s="327" t="s">
        <v>190</v>
      </c>
      <c r="C35" s="327"/>
      <c r="D35" s="327"/>
      <c r="E35" s="327"/>
      <c r="F35" s="327"/>
      <c r="G35" s="327"/>
      <c r="H35" s="327"/>
      <c r="I35" s="327"/>
      <c r="J35" s="328"/>
    </row>
    <row r="36" spans="1:10" x14ac:dyDescent="0.25">
      <c r="A36" s="326"/>
      <c r="B36" s="327" t="s">
        <v>192</v>
      </c>
      <c r="C36" s="327"/>
      <c r="D36" s="327"/>
      <c r="E36" s="327"/>
      <c r="F36" s="327"/>
      <c r="G36" s="327"/>
      <c r="H36" s="327"/>
      <c r="I36" s="327"/>
      <c r="J36" s="328"/>
    </row>
    <row r="37" spans="1:10" ht="31.5" x14ac:dyDescent="0.25">
      <c r="A37" s="120" t="s">
        <v>195</v>
      </c>
      <c r="B37" s="16" t="s">
        <v>193</v>
      </c>
      <c r="C37" s="158" t="s">
        <v>163</v>
      </c>
      <c r="D37" s="158">
        <v>1</v>
      </c>
      <c r="E37" s="158">
        <v>92</v>
      </c>
      <c r="F37" s="158">
        <v>92</v>
      </c>
      <c r="G37" s="158">
        <v>95</v>
      </c>
      <c r="H37" s="158">
        <v>97</v>
      </c>
      <c r="I37" s="158">
        <v>100</v>
      </c>
      <c r="J37" s="17" t="s">
        <v>168</v>
      </c>
    </row>
    <row r="38" spans="1:10" ht="47.25" x14ac:dyDescent="0.25">
      <c r="A38" s="120" t="s">
        <v>196</v>
      </c>
      <c r="B38" s="16" t="s">
        <v>194</v>
      </c>
      <c r="C38" s="158" t="s">
        <v>163</v>
      </c>
      <c r="D38" s="158">
        <v>1</v>
      </c>
      <c r="E38" s="158">
        <v>92</v>
      </c>
      <c r="F38" s="158">
        <v>92</v>
      </c>
      <c r="G38" s="158">
        <v>95</v>
      </c>
      <c r="H38" s="158">
        <v>97</v>
      </c>
      <c r="I38" s="158">
        <v>100</v>
      </c>
      <c r="J38" s="17" t="s">
        <v>168</v>
      </c>
    </row>
    <row r="39" spans="1:10" x14ac:dyDescent="0.25">
      <c r="A39" s="326" t="s">
        <v>142</v>
      </c>
      <c r="B39" s="327" t="s">
        <v>197</v>
      </c>
      <c r="C39" s="327"/>
      <c r="D39" s="327"/>
      <c r="E39" s="327"/>
      <c r="F39" s="327"/>
      <c r="G39" s="327"/>
      <c r="H39" s="327"/>
      <c r="I39" s="327"/>
      <c r="J39" s="328"/>
    </row>
    <row r="40" spans="1:10" x14ac:dyDescent="0.25">
      <c r="A40" s="326"/>
      <c r="B40" s="327" t="s">
        <v>198</v>
      </c>
      <c r="C40" s="327"/>
      <c r="D40" s="327"/>
      <c r="E40" s="327"/>
      <c r="F40" s="327"/>
      <c r="G40" s="327"/>
      <c r="H40" s="327"/>
      <c r="I40" s="327"/>
      <c r="J40" s="328"/>
    </row>
    <row r="41" spans="1:10" ht="63.75" customHeight="1" thickBot="1" x14ac:dyDescent="0.3">
      <c r="A41" s="164" t="s">
        <v>155</v>
      </c>
      <c r="B41" s="18" t="s">
        <v>223</v>
      </c>
      <c r="C41" s="163" t="s">
        <v>163</v>
      </c>
      <c r="D41" s="163">
        <v>0</v>
      </c>
      <c r="E41" s="163">
        <v>100</v>
      </c>
      <c r="F41" s="163">
        <v>100</v>
      </c>
      <c r="G41" s="163">
        <v>100</v>
      </c>
      <c r="H41" s="163">
        <v>100</v>
      </c>
      <c r="I41" s="163">
        <v>100</v>
      </c>
      <c r="J41" s="19" t="s">
        <v>296</v>
      </c>
    </row>
    <row r="42" spans="1:10" x14ac:dyDescent="0.25">
      <c r="A42" s="329" t="s">
        <v>19</v>
      </c>
      <c r="B42" s="329"/>
      <c r="C42" s="329"/>
      <c r="D42" s="329"/>
      <c r="E42" s="329"/>
      <c r="F42" s="329"/>
      <c r="G42" s="329"/>
      <c r="H42" s="329"/>
      <c r="I42" s="329"/>
      <c r="J42" s="329"/>
    </row>
    <row r="43" spans="1:10" x14ac:dyDescent="0.25">
      <c r="A43" s="329"/>
      <c r="B43" s="329"/>
      <c r="C43" s="329"/>
      <c r="D43" s="329"/>
      <c r="E43" s="329"/>
      <c r="F43" s="329"/>
      <c r="G43" s="329"/>
      <c r="H43" s="329"/>
      <c r="I43" s="329"/>
      <c r="J43" s="329"/>
    </row>
    <row r="44" spans="1:10" ht="18.75" x14ac:dyDescent="0.25">
      <c r="A44" s="330" t="s">
        <v>212</v>
      </c>
      <c r="B44" s="330"/>
      <c r="C44" s="330"/>
      <c r="D44" s="330"/>
      <c r="E44" s="330"/>
      <c r="F44" s="330"/>
      <c r="G44" s="330"/>
      <c r="H44" s="330"/>
      <c r="I44" s="330"/>
      <c r="J44" s="330"/>
    </row>
    <row r="45" spans="1:10" x14ac:dyDescent="0.25">
      <c r="A45" s="331" t="s">
        <v>20</v>
      </c>
      <c r="B45" s="331"/>
      <c r="C45" s="331"/>
      <c r="D45" s="331"/>
      <c r="E45" s="331"/>
      <c r="F45" s="331"/>
      <c r="G45" s="331"/>
      <c r="H45" s="331"/>
      <c r="I45" s="331"/>
      <c r="J45" s="331"/>
    </row>
    <row r="46" spans="1:10" x14ac:dyDescent="0.25">
      <c r="A46" s="331" t="s">
        <v>21</v>
      </c>
      <c r="B46" s="331"/>
      <c r="C46" s="331"/>
      <c r="D46" s="331"/>
      <c r="E46" s="331"/>
      <c r="F46" s="331"/>
      <c r="G46" s="331"/>
      <c r="H46" s="331"/>
      <c r="I46" s="331"/>
      <c r="J46" s="331"/>
    </row>
    <row r="47" spans="1:10" x14ac:dyDescent="0.25">
      <c r="A47" s="331" t="s">
        <v>22</v>
      </c>
      <c r="B47" s="331"/>
      <c r="C47" s="331"/>
      <c r="D47" s="331"/>
      <c r="E47" s="331"/>
      <c r="F47" s="331"/>
      <c r="G47" s="331"/>
      <c r="H47" s="331"/>
      <c r="I47" s="331"/>
      <c r="J47" s="331"/>
    </row>
    <row r="48" spans="1:10" ht="18.75" x14ac:dyDescent="0.25">
      <c r="A48" s="330" t="s">
        <v>213</v>
      </c>
      <c r="B48" s="330"/>
      <c r="C48" s="330"/>
      <c r="D48" s="330"/>
      <c r="E48" s="330"/>
      <c r="F48" s="330"/>
      <c r="G48" s="330"/>
      <c r="H48" s="330"/>
      <c r="I48" s="330"/>
      <c r="J48" s="330"/>
    </row>
  </sheetData>
  <mergeCells count="36">
    <mergeCell ref="I1:J1"/>
    <mergeCell ref="C4:C7"/>
    <mergeCell ref="D4:D7"/>
    <mergeCell ref="E4:I4"/>
    <mergeCell ref="J4:J7"/>
    <mergeCell ref="A2:J2"/>
    <mergeCell ref="A4:A7"/>
    <mergeCell ref="B4:B7"/>
    <mergeCell ref="B39:J39"/>
    <mergeCell ref="B36:J36"/>
    <mergeCell ref="A31:A32"/>
    <mergeCell ref="B31:J31"/>
    <mergeCell ref="B32:J32"/>
    <mergeCell ref="A35:A36"/>
    <mergeCell ref="A8:A9"/>
    <mergeCell ref="B8:J8"/>
    <mergeCell ref="B9:J9"/>
    <mergeCell ref="A11:A12"/>
    <mergeCell ref="B12:J12"/>
    <mergeCell ref="B11:J11"/>
    <mergeCell ref="A16:A17"/>
    <mergeCell ref="B16:J16"/>
    <mergeCell ref="B17:J17"/>
    <mergeCell ref="A42:J42"/>
    <mergeCell ref="A48:J48"/>
    <mergeCell ref="A43:J43"/>
    <mergeCell ref="A44:J44"/>
    <mergeCell ref="B40:J40"/>
    <mergeCell ref="A45:J45"/>
    <mergeCell ref="A46:J46"/>
    <mergeCell ref="A47:J47"/>
    <mergeCell ref="B35:J35"/>
    <mergeCell ref="A39:A40"/>
    <mergeCell ref="A22:A23"/>
    <mergeCell ref="B22:J22"/>
    <mergeCell ref="B23:J23"/>
  </mergeCells>
  <pageMargins left="0.59055118110236227" right="0.39370078740157483" top="0.74803149606299213" bottom="0.74803149606299213" header="0.31496062992125984" footer="0.31496062992125984"/>
  <pageSetup paperSize="9" scale="65" fitToHeight="8" orientation="landscape" r:id="rId1"/>
  <rowBreaks count="1" manualBreakCount="1">
    <brk id="23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view="pageBreakPreview" zoomScale="90" zoomScaleNormal="100" zoomScaleSheetLayoutView="90" workbookViewId="0">
      <selection activeCell="H21" sqref="H21"/>
    </sheetView>
  </sheetViews>
  <sheetFormatPr defaultRowHeight="15" x14ac:dyDescent="0.25"/>
  <cols>
    <col min="1" max="1" width="7.7109375" customWidth="1"/>
    <col min="2" max="2" width="31.28515625" customWidth="1"/>
    <col min="3" max="3" width="14" customWidth="1"/>
    <col min="10" max="10" width="30.28515625" customWidth="1"/>
    <col min="11" max="11" width="21.85546875" customWidth="1"/>
  </cols>
  <sheetData>
    <row r="1" spans="1:11" ht="15.75" customHeight="1" x14ac:dyDescent="0.25">
      <c r="A1" s="365"/>
      <c r="B1" s="365"/>
      <c r="C1" s="365"/>
      <c r="D1" s="365"/>
      <c r="E1" s="365"/>
      <c r="F1" s="365"/>
      <c r="G1" s="365"/>
      <c r="H1" s="365"/>
      <c r="I1" s="365"/>
      <c r="J1" s="365"/>
      <c r="K1" s="365"/>
    </row>
    <row r="2" spans="1:11" ht="15.75" customHeight="1" x14ac:dyDescent="0.25">
      <c r="A2" s="366" t="s">
        <v>160</v>
      </c>
      <c r="B2" s="366"/>
      <c r="C2" s="366"/>
      <c r="D2" s="366"/>
      <c r="E2" s="366"/>
      <c r="F2" s="366"/>
      <c r="G2" s="366"/>
      <c r="H2" s="366"/>
      <c r="I2" s="366"/>
      <c r="J2" s="366"/>
      <c r="K2" s="366"/>
    </row>
    <row r="3" spans="1:11" ht="16.5" thickBot="1" x14ac:dyDescent="0.3">
      <c r="A3" s="367"/>
      <c r="B3" s="367"/>
      <c r="C3" s="367"/>
      <c r="D3" s="367"/>
      <c r="E3" s="367"/>
      <c r="F3" s="367"/>
      <c r="G3" s="367"/>
      <c r="H3" s="367"/>
      <c r="I3" s="367"/>
      <c r="J3" s="367"/>
      <c r="K3" s="367"/>
    </row>
    <row r="4" spans="1:11" ht="42" customHeight="1" x14ac:dyDescent="0.25">
      <c r="A4" s="355" t="s">
        <v>10</v>
      </c>
      <c r="B4" s="355" t="s">
        <v>45</v>
      </c>
      <c r="C4" s="355" t="s">
        <v>46</v>
      </c>
      <c r="D4" s="370" t="s">
        <v>47</v>
      </c>
      <c r="E4" s="371"/>
      <c r="F4" s="371"/>
      <c r="G4" s="371"/>
      <c r="H4" s="371"/>
      <c r="I4" s="372"/>
      <c r="J4" s="355" t="s">
        <v>49</v>
      </c>
      <c r="K4" s="355" t="s">
        <v>28</v>
      </c>
    </row>
    <row r="5" spans="1:11" ht="16.5" thickBot="1" x14ac:dyDescent="0.3">
      <c r="A5" s="368"/>
      <c r="B5" s="368"/>
      <c r="C5" s="368"/>
      <c r="D5" s="373" t="s">
        <v>48</v>
      </c>
      <c r="E5" s="374"/>
      <c r="F5" s="374"/>
      <c r="G5" s="374"/>
      <c r="H5" s="374"/>
      <c r="I5" s="357"/>
      <c r="J5" s="368"/>
      <c r="K5" s="368"/>
    </row>
    <row r="6" spans="1:11" ht="32.25" thickBot="1" x14ac:dyDescent="0.3">
      <c r="A6" s="369"/>
      <c r="B6" s="369"/>
      <c r="C6" s="369"/>
      <c r="D6" s="81" t="s">
        <v>50</v>
      </c>
      <c r="E6" s="81" t="s">
        <v>32</v>
      </c>
      <c r="F6" s="81" t="s">
        <v>33</v>
      </c>
      <c r="G6" s="81" t="s">
        <v>34</v>
      </c>
      <c r="H6" s="81" t="s">
        <v>35</v>
      </c>
      <c r="I6" s="81" t="s">
        <v>36</v>
      </c>
      <c r="J6" s="369"/>
      <c r="K6" s="369"/>
    </row>
    <row r="7" spans="1:11" ht="25.5" customHeight="1" x14ac:dyDescent="0.25">
      <c r="A7" s="361"/>
      <c r="B7" s="82" t="s">
        <v>39</v>
      </c>
      <c r="C7" s="352"/>
      <c r="D7" s="83" t="s">
        <v>32</v>
      </c>
      <c r="E7" s="89">
        <f>E8+E9+E10+E11</f>
        <v>7745670.1760000009</v>
      </c>
      <c r="F7" s="89">
        <f t="shared" ref="F7:I7" si="0">F8+F9+F10+F11</f>
        <v>2522366.62</v>
      </c>
      <c r="G7" s="89">
        <f t="shared" si="0"/>
        <v>4185335.3559999997</v>
      </c>
      <c r="H7" s="89">
        <f t="shared" si="0"/>
        <v>1037968.2000000001</v>
      </c>
      <c r="I7" s="89">
        <f t="shared" si="0"/>
        <v>0</v>
      </c>
      <c r="J7" s="355" t="s">
        <v>29</v>
      </c>
      <c r="K7" s="352"/>
    </row>
    <row r="8" spans="1:11" ht="20.25" customHeight="1" x14ac:dyDescent="0.25">
      <c r="A8" s="362"/>
      <c r="B8" s="358" t="s">
        <v>64</v>
      </c>
      <c r="C8" s="353"/>
      <c r="D8" s="84">
        <v>2026</v>
      </c>
      <c r="E8" s="90">
        <f>F8+G8+H8+I8</f>
        <v>3093319.6800000002</v>
      </c>
      <c r="F8" s="85">
        <f>'1 подпрограмма'!F15+'2 подпрограмма'!F14+'3 подпрограмма '!F14+'4 подпрограмма '!F14+'5 подпрограмма '!F14+'6 подпрограмма '!F14</f>
        <v>864732.06</v>
      </c>
      <c r="G8" s="85">
        <f>'1 подпрограмма'!G15+'2 подпрограмма'!G14+'3 подпрограмма '!G14+'4 подпрограмма '!G14+'5 подпрограмма '!G14+'6 подпрограмма '!G14</f>
        <v>1424351.22</v>
      </c>
      <c r="H8" s="85">
        <f>'1 подпрограмма'!H15+'2 подпрограмма'!H14+'3 подпрограмма '!H14+'4 подпрограмма '!H14+'5 подпрограмма '!H14+'6 подпрограмма '!H14</f>
        <v>804236.4</v>
      </c>
      <c r="I8" s="85">
        <f>'1 подпрограмма'!I15+'2 подпрограмма'!I14+'3 подпрограмма '!I14+'4 подпрограмма '!I14+'5 подпрограмма '!I14+'6 подпрограмма '!I14</f>
        <v>0</v>
      </c>
      <c r="J8" s="356"/>
      <c r="K8" s="358"/>
    </row>
    <row r="9" spans="1:11" ht="15.75" x14ac:dyDescent="0.25">
      <c r="A9" s="362"/>
      <c r="B9" s="364"/>
      <c r="C9" s="353"/>
      <c r="D9" s="84">
        <v>2027</v>
      </c>
      <c r="E9" s="90">
        <f t="shared" ref="E9:E11" si="1">F9+G9+H9+I9</f>
        <v>2324747.79</v>
      </c>
      <c r="F9" s="85">
        <f>'1 подпрограмма'!F16+'2 подпрограмма'!F15+'3 подпрограмма '!F15+'4 подпрограмма '!F15+'5 подпрограмма '!F15+'6 подпрограмма '!F15</f>
        <v>828910.17</v>
      </c>
      <c r="G9" s="85">
        <f>'1 подпрограмма'!G16+'2 подпрограмма'!G15+'3 подпрограмма '!G15+'4 подпрограмма '!G15+'5 подпрограмма '!G15+'6 подпрограмма '!G15</f>
        <v>1379680.12</v>
      </c>
      <c r="H9" s="85">
        <f>'1 подпрограмма'!H16+'2 подпрограмма'!H15+'3 подпрограмма '!H15+'4 подпрограмма '!H15+'5 подпрограмма '!H15+'6 подпрограмма '!H15</f>
        <v>116157.5</v>
      </c>
      <c r="I9" s="85">
        <f>'1 подпрограмма'!I16+'2 подпрограмма'!I15+'3 подпрограмма '!I15+'4 подпрограмма '!I15+'5 подпрограмма '!I15+'6 подпрограмма '!I15</f>
        <v>0</v>
      </c>
      <c r="J9" s="356"/>
      <c r="K9" s="358"/>
    </row>
    <row r="10" spans="1:11" ht="15.75" x14ac:dyDescent="0.25">
      <c r="A10" s="362"/>
      <c r="B10" s="364"/>
      <c r="C10" s="353"/>
      <c r="D10" s="84">
        <v>2028</v>
      </c>
      <c r="E10" s="90">
        <f t="shared" si="1"/>
        <v>2327602.7059999998</v>
      </c>
      <c r="F10" s="85">
        <f>'1 подпрограмма'!F17+'2 подпрограмма'!F16+'3 подпрограмма '!F16+'4 подпрограмма '!F16+'5 подпрограмма '!F16+'6 подпрограмма '!F16</f>
        <v>828724.39</v>
      </c>
      <c r="G10" s="85">
        <f>'1 подпрограмма'!G17+'2 подпрограмма'!G16+'3 подпрограмма '!G16+'4 подпрограмма '!G16+'5 подпрограмма '!G16+'6 подпрограмма '!G16</f>
        <v>1381304.0160000001</v>
      </c>
      <c r="H10" s="85">
        <f>'1 подпрограмма'!H17+'2 подпрограмма'!H16+'3 подпрограмма '!H16+'4 подпрограмма '!H16+'5 подпрограмма '!H16+'6 подпрограмма '!H16</f>
        <v>117574.3</v>
      </c>
      <c r="I10" s="85">
        <f>'1 подпрограмма'!I17+'2 подпрограмма'!I16+'3 подпрограмма '!I16+'4 подпрограмма '!I16+'5 подпрограмма '!I16+'6 подпрограмма '!I16</f>
        <v>0</v>
      </c>
      <c r="J10" s="356"/>
      <c r="K10" s="358"/>
    </row>
    <row r="11" spans="1:11" ht="16.5" thickBot="1" x14ac:dyDescent="0.3">
      <c r="A11" s="363"/>
      <c r="B11" s="86"/>
      <c r="C11" s="354"/>
      <c r="D11" s="87"/>
      <c r="E11" s="90">
        <f t="shared" si="1"/>
        <v>0</v>
      </c>
      <c r="F11" s="88">
        <f>'1 подпрограмма'!F18+'2 подпрограмма'!F17+'3 подпрограмма '!F17+'4 подпрограмма '!F17+'5 подпрограмма '!F17+'6 подпрограмма '!F17</f>
        <v>0</v>
      </c>
      <c r="G11" s="88">
        <f>'1 подпрограмма'!G18+'2 подпрограмма'!G17+'3 подпрограмма '!G17+'4 подпрограмма '!G17+'5 подпрограмма '!G17+'6 подпрограмма '!G17</f>
        <v>0</v>
      </c>
      <c r="H11" s="88">
        <f>'1 подпрограмма'!H18+'2 подпрограмма'!H17+'3 подпрограмма '!H17+'4 подпрограмма '!H17+'5 подпрограмма '!H17+'6 подпрограмма '!H17</f>
        <v>0</v>
      </c>
      <c r="I11" s="88">
        <f>'1 подпрограмма'!I18+'2 подпрограмма'!I17+'3 подпрограмма '!I17+'4 подпрограмма '!I17+'5 подпрограмма '!I17+'6 подпрограмма '!I17</f>
        <v>0</v>
      </c>
      <c r="J11" s="357"/>
      <c r="K11" s="359"/>
    </row>
    <row r="12" spans="1:11" ht="20.25" customHeight="1" thickBot="1" x14ac:dyDescent="0.3">
      <c r="A12" s="342">
        <v>1</v>
      </c>
      <c r="B12" s="23" t="s">
        <v>41</v>
      </c>
      <c r="C12" s="350"/>
      <c r="D12" s="38" t="s">
        <v>32</v>
      </c>
      <c r="E12" s="37"/>
      <c r="F12" s="37"/>
      <c r="G12" s="37"/>
      <c r="H12" s="37"/>
      <c r="I12" s="37"/>
      <c r="J12" s="360" t="s">
        <v>29</v>
      </c>
      <c r="K12" s="350"/>
    </row>
    <row r="13" spans="1:11" ht="23.25" customHeight="1" x14ac:dyDescent="0.25">
      <c r="A13" s="342"/>
      <c r="B13" s="23" t="s">
        <v>40</v>
      </c>
      <c r="C13" s="345"/>
      <c r="D13" s="10" t="s">
        <v>15</v>
      </c>
      <c r="E13" s="2"/>
      <c r="F13" s="2"/>
      <c r="G13" s="2"/>
      <c r="H13" s="2"/>
      <c r="I13" s="11"/>
      <c r="J13" s="348"/>
      <c r="K13" s="350"/>
    </row>
    <row r="14" spans="1:11" ht="15.75" x14ac:dyDescent="0.25">
      <c r="A14" s="342"/>
      <c r="B14" s="6"/>
      <c r="C14" s="345"/>
      <c r="D14" s="12" t="s">
        <v>15</v>
      </c>
      <c r="E14" s="16"/>
      <c r="F14" s="16"/>
      <c r="G14" s="16"/>
      <c r="H14" s="16"/>
      <c r="I14" s="17"/>
      <c r="J14" s="348"/>
      <c r="K14" s="350"/>
    </row>
    <row r="15" spans="1:11" ht="15.75" x14ac:dyDescent="0.25">
      <c r="A15" s="342"/>
      <c r="B15" s="6"/>
      <c r="C15" s="345"/>
      <c r="D15" s="12" t="s">
        <v>15</v>
      </c>
      <c r="E15" s="16"/>
      <c r="F15" s="16"/>
      <c r="G15" s="16"/>
      <c r="H15" s="16"/>
      <c r="I15" s="17"/>
      <c r="J15" s="348"/>
      <c r="K15" s="350"/>
    </row>
    <row r="16" spans="1:11" ht="16.5" thickBot="1" x14ac:dyDescent="0.3">
      <c r="A16" s="343"/>
      <c r="B16" s="5"/>
      <c r="C16" s="346"/>
      <c r="D16" s="14" t="s">
        <v>15</v>
      </c>
      <c r="E16" s="18"/>
      <c r="F16" s="18"/>
      <c r="G16" s="18"/>
      <c r="H16" s="18"/>
      <c r="I16" s="19"/>
      <c r="J16" s="349"/>
      <c r="K16" s="351"/>
    </row>
    <row r="17" spans="1:11" ht="23.25" customHeight="1" thickBot="1" x14ac:dyDescent="0.3">
      <c r="A17" s="341" t="s">
        <v>30</v>
      </c>
      <c r="B17" s="23" t="s">
        <v>55</v>
      </c>
      <c r="C17" s="344"/>
      <c r="D17" s="22" t="s">
        <v>32</v>
      </c>
      <c r="E17" s="21"/>
      <c r="F17" s="21"/>
      <c r="G17" s="21"/>
      <c r="H17" s="21"/>
      <c r="I17" s="21"/>
      <c r="J17" s="347" t="s">
        <v>51</v>
      </c>
      <c r="K17" s="344"/>
    </row>
    <row r="18" spans="1:11" ht="21.75" customHeight="1" x14ac:dyDescent="0.25">
      <c r="A18" s="342"/>
      <c r="B18" s="23" t="s">
        <v>40</v>
      </c>
      <c r="C18" s="345"/>
      <c r="D18" s="10" t="s">
        <v>15</v>
      </c>
      <c r="E18" s="2"/>
      <c r="F18" s="2"/>
      <c r="G18" s="2"/>
      <c r="H18" s="2"/>
      <c r="I18" s="11"/>
      <c r="J18" s="348"/>
      <c r="K18" s="350"/>
    </row>
    <row r="19" spans="1:11" ht="15.75" x14ac:dyDescent="0.25">
      <c r="A19" s="342"/>
      <c r="B19" s="6"/>
      <c r="C19" s="345"/>
      <c r="D19" s="12" t="s">
        <v>15</v>
      </c>
      <c r="E19" s="16"/>
      <c r="F19" s="16"/>
      <c r="G19" s="16"/>
      <c r="H19" s="16"/>
      <c r="I19" s="17"/>
      <c r="J19" s="348"/>
      <c r="K19" s="350"/>
    </row>
    <row r="20" spans="1:11" ht="15.75" x14ac:dyDescent="0.25">
      <c r="A20" s="342"/>
      <c r="B20" s="6"/>
      <c r="C20" s="345"/>
      <c r="D20" s="12" t="s">
        <v>15</v>
      </c>
      <c r="E20" s="16"/>
      <c r="F20" s="16"/>
      <c r="G20" s="16"/>
      <c r="H20" s="16"/>
      <c r="I20" s="17"/>
      <c r="J20" s="348"/>
      <c r="K20" s="350"/>
    </row>
    <row r="21" spans="1:11" ht="16.5" thickBot="1" x14ac:dyDescent="0.3">
      <c r="A21" s="343"/>
      <c r="B21" s="5"/>
      <c r="C21" s="346"/>
      <c r="D21" s="14" t="s">
        <v>15</v>
      </c>
      <c r="E21" s="18"/>
      <c r="F21" s="18"/>
      <c r="G21" s="18"/>
      <c r="H21" s="18"/>
      <c r="I21" s="19"/>
      <c r="J21" s="349"/>
      <c r="K21" s="351"/>
    </row>
    <row r="22" spans="1:11" ht="23.25" customHeight="1" thickBot="1" x14ac:dyDescent="0.3">
      <c r="A22" s="341" t="s">
        <v>37</v>
      </c>
      <c r="B22" s="23" t="s">
        <v>52</v>
      </c>
      <c r="C22" s="344"/>
      <c r="D22" s="24" t="s">
        <v>32</v>
      </c>
      <c r="E22" s="23"/>
      <c r="F22" s="23"/>
      <c r="G22" s="23"/>
      <c r="H22" s="23"/>
      <c r="I22" s="23"/>
      <c r="J22" s="347" t="s">
        <v>53</v>
      </c>
      <c r="K22" s="344"/>
    </row>
    <row r="23" spans="1:11" ht="21.75" customHeight="1" x14ac:dyDescent="0.25">
      <c r="A23" s="342"/>
      <c r="B23" s="23" t="s">
        <v>40</v>
      </c>
      <c r="C23" s="345"/>
      <c r="D23" s="10" t="s">
        <v>15</v>
      </c>
      <c r="E23" s="2"/>
      <c r="F23" s="2"/>
      <c r="G23" s="2"/>
      <c r="H23" s="2"/>
      <c r="I23" s="11"/>
      <c r="J23" s="348"/>
      <c r="K23" s="350"/>
    </row>
    <row r="24" spans="1:11" ht="15.75" x14ac:dyDescent="0.25">
      <c r="A24" s="342"/>
      <c r="B24" s="6"/>
      <c r="C24" s="345"/>
      <c r="D24" s="12" t="s">
        <v>15</v>
      </c>
      <c r="E24" s="16"/>
      <c r="F24" s="16"/>
      <c r="G24" s="16"/>
      <c r="H24" s="16"/>
      <c r="I24" s="17"/>
      <c r="J24" s="348"/>
      <c r="K24" s="350"/>
    </row>
    <row r="25" spans="1:11" ht="15.75" x14ac:dyDescent="0.25">
      <c r="A25" s="342"/>
      <c r="B25" s="6"/>
      <c r="C25" s="345"/>
      <c r="D25" s="12" t="s">
        <v>15</v>
      </c>
      <c r="E25" s="16"/>
      <c r="F25" s="16"/>
      <c r="G25" s="16"/>
      <c r="H25" s="16"/>
      <c r="I25" s="17"/>
      <c r="J25" s="348"/>
      <c r="K25" s="350"/>
    </row>
    <row r="26" spans="1:11" ht="16.5" thickBot="1" x14ac:dyDescent="0.3">
      <c r="A26" s="343"/>
      <c r="B26" s="5"/>
      <c r="C26" s="346"/>
      <c r="D26" s="14" t="s">
        <v>15</v>
      </c>
      <c r="E26" s="18"/>
      <c r="F26" s="18"/>
      <c r="G26" s="18"/>
      <c r="H26" s="18"/>
      <c r="I26" s="19"/>
      <c r="J26" s="349"/>
      <c r="K26" s="351"/>
    </row>
    <row r="27" spans="1:11" ht="20.25" customHeight="1" thickBot="1" x14ac:dyDescent="0.3">
      <c r="A27" s="341" t="s">
        <v>38</v>
      </c>
      <c r="B27" s="23" t="s">
        <v>52</v>
      </c>
      <c r="C27" s="344"/>
      <c r="D27" s="24" t="s">
        <v>32</v>
      </c>
      <c r="E27" s="23"/>
      <c r="F27" s="23"/>
      <c r="G27" s="23"/>
      <c r="H27" s="23"/>
      <c r="I27" s="23"/>
      <c r="J27" s="347" t="s">
        <v>53</v>
      </c>
      <c r="K27" s="344"/>
    </row>
    <row r="28" spans="1:11" ht="21.75" customHeight="1" x14ac:dyDescent="0.25">
      <c r="A28" s="342"/>
      <c r="B28" s="23" t="s">
        <v>40</v>
      </c>
      <c r="C28" s="345"/>
      <c r="D28" s="10" t="s">
        <v>15</v>
      </c>
      <c r="E28" s="2"/>
      <c r="F28" s="2"/>
      <c r="G28" s="2"/>
      <c r="H28" s="2"/>
      <c r="I28" s="11"/>
      <c r="J28" s="348"/>
      <c r="K28" s="350"/>
    </row>
    <row r="29" spans="1:11" ht="15.75" x14ac:dyDescent="0.25">
      <c r="A29" s="342"/>
      <c r="B29" s="6"/>
      <c r="C29" s="345"/>
      <c r="D29" s="12" t="s">
        <v>15</v>
      </c>
      <c r="E29" s="16"/>
      <c r="F29" s="16"/>
      <c r="G29" s="16"/>
      <c r="H29" s="16"/>
      <c r="I29" s="17"/>
      <c r="J29" s="348"/>
      <c r="K29" s="350"/>
    </row>
    <row r="30" spans="1:11" ht="15.75" x14ac:dyDescent="0.25">
      <c r="A30" s="342"/>
      <c r="B30" s="6"/>
      <c r="C30" s="345"/>
      <c r="D30" s="12" t="s">
        <v>15</v>
      </c>
      <c r="E30" s="16"/>
      <c r="F30" s="16"/>
      <c r="G30" s="16"/>
      <c r="H30" s="16"/>
      <c r="I30" s="17"/>
      <c r="J30" s="348"/>
      <c r="K30" s="350"/>
    </row>
    <row r="31" spans="1:11" ht="16.5" thickBot="1" x14ac:dyDescent="0.3">
      <c r="A31" s="343"/>
      <c r="B31" s="5"/>
      <c r="C31" s="346"/>
      <c r="D31" s="14" t="s">
        <v>15</v>
      </c>
      <c r="E31" s="18"/>
      <c r="F31" s="18"/>
      <c r="G31" s="18"/>
      <c r="H31" s="18"/>
      <c r="I31" s="19"/>
      <c r="J31" s="349"/>
      <c r="K31" s="351"/>
    </row>
    <row r="32" spans="1:11" ht="16.5" thickBot="1" x14ac:dyDescent="0.3">
      <c r="A32" s="26" t="s">
        <v>0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</row>
    <row r="33" spans="1:11" ht="18.75" customHeight="1" thickBot="1" x14ac:dyDescent="0.3">
      <c r="A33" s="341" t="s">
        <v>31</v>
      </c>
      <c r="B33" s="23" t="s">
        <v>57</v>
      </c>
      <c r="C33" s="344"/>
      <c r="D33" s="24" t="s">
        <v>32</v>
      </c>
      <c r="E33" s="23"/>
      <c r="F33" s="23"/>
      <c r="G33" s="23"/>
      <c r="H33" s="23"/>
      <c r="I33" s="23"/>
      <c r="J33" s="347" t="s">
        <v>51</v>
      </c>
      <c r="K33" s="344"/>
    </row>
    <row r="34" spans="1:11" ht="18" customHeight="1" x14ac:dyDescent="0.25">
      <c r="A34" s="342"/>
      <c r="B34" s="23" t="s">
        <v>40</v>
      </c>
      <c r="C34" s="345"/>
      <c r="D34" s="10" t="s">
        <v>15</v>
      </c>
      <c r="E34" s="2"/>
      <c r="F34" s="2"/>
      <c r="G34" s="2"/>
      <c r="H34" s="2"/>
      <c r="I34" s="11"/>
      <c r="J34" s="348"/>
      <c r="K34" s="350"/>
    </row>
    <row r="35" spans="1:11" ht="15.75" x14ac:dyDescent="0.25">
      <c r="A35" s="342"/>
      <c r="B35" s="6"/>
      <c r="C35" s="345"/>
      <c r="D35" s="12" t="s">
        <v>15</v>
      </c>
      <c r="E35" s="16"/>
      <c r="F35" s="16"/>
      <c r="G35" s="16"/>
      <c r="H35" s="16"/>
      <c r="I35" s="17"/>
      <c r="J35" s="348"/>
      <c r="K35" s="350"/>
    </row>
    <row r="36" spans="1:11" ht="15.75" x14ac:dyDescent="0.25">
      <c r="A36" s="342"/>
      <c r="B36" s="6"/>
      <c r="C36" s="345"/>
      <c r="D36" s="12" t="s">
        <v>15</v>
      </c>
      <c r="E36" s="16"/>
      <c r="F36" s="16"/>
      <c r="G36" s="16"/>
      <c r="H36" s="16"/>
      <c r="I36" s="17"/>
      <c r="J36" s="348"/>
      <c r="K36" s="350"/>
    </row>
    <row r="37" spans="1:11" ht="16.5" thickBot="1" x14ac:dyDescent="0.3">
      <c r="A37" s="343"/>
      <c r="B37" s="5"/>
      <c r="C37" s="346"/>
      <c r="D37" s="14" t="s">
        <v>15</v>
      </c>
      <c r="E37" s="18"/>
      <c r="F37" s="18"/>
      <c r="G37" s="18"/>
      <c r="H37" s="18"/>
      <c r="I37" s="19"/>
      <c r="J37" s="349"/>
      <c r="K37" s="351"/>
    </row>
    <row r="38" spans="1:11" ht="19.5" customHeight="1" thickBot="1" x14ac:dyDescent="0.3">
      <c r="A38" s="341" t="s">
        <v>54</v>
      </c>
      <c r="B38" s="23" t="s">
        <v>52</v>
      </c>
      <c r="C38" s="344"/>
      <c r="D38" s="24" t="s">
        <v>32</v>
      </c>
      <c r="E38" s="23"/>
      <c r="F38" s="23"/>
      <c r="G38" s="23"/>
      <c r="H38" s="23"/>
      <c r="I38" s="23"/>
      <c r="J38" s="347" t="s">
        <v>53</v>
      </c>
      <c r="K38" s="344"/>
    </row>
    <row r="39" spans="1:11" ht="19.5" customHeight="1" x14ac:dyDescent="0.25">
      <c r="A39" s="342"/>
      <c r="B39" s="23" t="s">
        <v>40</v>
      </c>
      <c r="C39" s="345"/>
      <c r="D39" s="10" t="s">
        <v>15</v>
      </c>
      <c r="E39" s="2"/>
      <c r="F39" s="2"/>
      <c r="G39" s="2"/>
      <c r="H39" s="2"/>
      <c r="I39" s="11"/>
      <c r="J39" s="348"/>
      <c r="K39" s="350"/>
    </row>
    <row r="40" spans="1:11" ht="15.75" x14ac:dyDescent="0.25">
      <c r="A40" s="342"/>
      <c r="B40" s="6"/>
      <c r="C40" s="345"/>
      <c r="D40" s="12" t="s">
        <v>15</v>
      </c>
      <c r="E40" s="16"/>
      <c r="F40" s="16"/>
      <c r="G40" s="16"/>
      <c r="H40" s="16"/>
      <c r="I40" s="17"/>
      <c r="J40" s="348"/>
      <c r="K40" s="350"/>
    </row>
    <row r="41" spans="1:11" ht="15.75" x14ac:dyDescent="0.25">
      <c r="A41" s="342"/>
      <c r="B41" s="6"/>
      <c r="C41" s="345"/>
      <c r="D41" s="12" t="s">
        <v>15</v>
      </c>
      <c r="E41" s="16"/>
      <c r="F41" s="16"/>
      <c r="G41" s="16"/>
      <c r="H41" s="16"/>
      <c r="I41" s="17"/>
      <c r="J41" s="348"/>
      <c r="K41" s="350"/>
    </row>
    <row r="42" spans="1:11" ht="16.5" thickBot="1" x14ac:dyDescent="0.3">
      <c r="A42" s="343"/>
      <c r="B42" s="5"/>
      <c r="C42" s="346"/>
      <c r="D42" s="14" t="s">
        <v>15</v>
      </c>
      <c r="E42" s="18"/>
      <c r="F42" s="18"/>
      <c r="G42" s="18"/>
      <c r="H42" s="18"/>
      <c r="I42" s="19"/>
      <c r="J42" s="349"/>
      <c r="K42" s="351"/>
    </row>
    <row r="43" spans="1:11" ht="18.75" customHeight="1" thickBot="1" x14ac:dyDescent="0.3">
      <c r="A43" s="341">
        <v>2</v>
      </c>
      <c r="B43" s="23" t="s">
        <v>42</v>
      </c>
      <c r="C43" s="344"/>
      <c r="D43" s="24" t="s">
        <v>32</v>
      </c>
      <c r="E43" s="23"/>
      <c r="F43" s="23"/>
      <c r="G43" s="23"/>
      <c r="H43" s="23"/>
      <c r="I43" s="23"/>
      <c r="J43" s="347" t="s">
        <v>29</v>
      </c>
      <c r="K43" s="344"/>
    </row>
    <row r="44" spans="1:11" ht="20.25" customHeight="1" x14ac:dyDescent="0.25">
      <c r="A44" s="342"/>
      <c r="B44" s="23" t="s">
        <v>40</v>
      </c>
      <c r="C44" s="345"/>
      <c r="D44" s="10" t="s">
        <v>15</v>
      </c>
      <c r="E44" s="2"/>
      <c r="F44" s="2"/>
      <c r="G44" s="2"/>
      <c r="H44" s="2"/>
      <c r="I44" s="11"/>
      <c r="J44" s="348"/>
      <c r="K44" s="350"/>
    </row>
    <row r="45" spans="1:11" ht="15.75" x14ac:dyDescent="0.25">
      <c r="A45" s="342"/>
      <c r="B45" s="6"/>
      <c r="C45" s="345"/>
      <c r="D45" s="12" t="s">
        <v>15</v>
      </c>
      <c r="E45" s="16"/>
      <c r="F45" s="16"/>
      <c r="G45" s="16"/>
      <c r="H45" s="16"/>
      <c r="I45" s="17"/>
      <c r="J45" s="348"/>
      <c r="K45" s="350"/>
    </row>
    <row r="46" spans="1:11" ht="15.75" x14ac:dyDescent="0.25">
      <c r="A46" s="342"/>
      <c r="B46" s="6"/>
      <c r="C46" s="345"/>
      <c r="D46" s="12" t="s">
        <v>15</v>
      </c>
      <c r="E46" s="16"/>
      <c r="F46" s="16"/>
      <c r="G46" s="16"/>
      <c r="H46" s="16"/>
      <c r="I46" s="17"/>
      <c r="J46" s="348"/>
      <c r="K46" s="350"/>
    </row>
    <row r="47" spans="1:11" ht="16.5" thickBot="1" x14ac:dyDescent="0.3">
      <c r="A47" s="343"/>
      <c r="B47" s="5"/>
      <c r="C47" s="346"/>
      <c r="D47" s="14" t="s">
        <v>15</v>
      </c>
      <c r="E47" s="18"/>
      <c r="F47" s="18"/>
      <c r="G47" s="18"/>
      <c r="H47" s="18"/>
      <c r="I47" s="19"/>
      <c r="J47" s="349"/>
      <c r="K47" s="351"/>
    </row>
    <row r="48" spans="1:11" ht="16.5" thickBot="1" x14ac:dyDescent="0.3">
      <c r="A48" s="25"/>
      <c r="B48" s="23" t="s">
        <v>0</v>
      </c>
      <c r="C48" s="23"/>
      <c r="D48" s="23"/>
      <c r="E48" s="23"/>
      <c r="F48" s="23"/>
      <c r="G48" s="23"/>
      <c r="H48" s="23"/>
      <c r="I48" s="23"/>
      <c r="J48" s="23"/>
      <c r="K48" s="23"/>
    </row>
    <row r="49" spans="1:11" ht="15.75" thickBot="1" x14ac:dyDescent="0.3">
      <c r="A49" s="27"/>
      <c r="B49" s="28" t="s">
        <v>58</v>
      </c>
      <c r="C49" s="29"/>
      <c r="D49" s="30"/>
      <c r="E49" s="30"/>
      <c r="F49" s="30"/>
      <c r="G49" s="30"/>
      <c r="H49" s="30"/>
      <c r="I49" s="30"/>
      <c r="J49" s="30"/>
      <c r="K49" s="31"/>
    </row>
  </sheetData>
  <mergeCells count="43">
    <mergeCell ref="A1:K1"/>
    <mergeCell ref="A2:K2"/>
    <mergeCell ref="A3:K3"/>
    <mergeCell ref="A4:A6"/>
    <mergeCell ref="B4:B6"/>
    <mergeCell ref="C4:C6"/>
    <mergeCell ref="D4:I4"/>
    <mergeCell ref="J4:J6"/>
    <mergeCell ref="K4:K6"/>
    <mergeCell ref="D5:I5"/>
    <mergeCell ref="C7:C11"/>
    <mergeCell ref="J7:J11"/>
    <mergeCell ref="K7:K11"/>
    <mergeCell ref="A17:A21"/>
    <mergeCell ref="C17:C21"/>
    <mergeCell ref="J17:J21"/>
    <mergeCell ref="K17:K21"/>
    <mergeCell ref="A12:A16"/>
    <mergeCell ref="C12:C16"/>
    <mergeCell ref="J12:J16"/>
    <mergeCell ref="K12:K16"/>
    <mergeCell ref="A7:A11"/>
    <mergeCell ref="B8:B10"/>
    <mergeCell ref="A22:A26"/>
    <mergeCell ref="C22:C26"/>
    <mergeCell ref="J22:J26"/>
    <mergeCell ref="K22:K26"/>
    <mergeCell ref="A27:A31"/>
    <mergeCell ref="C27:C31"/>
    <mergeCell ref="J27:J31"/>
    <mergeCell ref="K27:K31"/>
    <mergeCell ref="A43:A47"/>
    <mergeCell ref="C43:C47"/>
    <mergeCell ref="J43:J47"/>
    <mergeCell ref="K43:K47"/>
    <mergeCell ref="A33:A37"/>
    <mergeCell ref="C33:C37"/>
    <mergeCell ref="J33:J37"/>
    <mergeCell ref="K33:K37"/>
    <mergeCell ref="A38:A42"/>
    <mergeCell ref="C38:C42"/>
    <mergeCell ref="J38:J42"/>
    <mergeCell ref="K38:K42"/>
  </mergeCells>
  <pageMargins left="0.70866141732283472" right="0" top="0" bottom="0" header="0" footer="0"/>
  <pageSetup paperSize="9" scale="58" fitToHeight="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view="pageBreakPreview" zoomScale="90" zoomScaleNormal="100" zoomScaleSheetLayoutView="90" workbookViewId="0">
      <selection activeCell="A4" sqref="A4:K4"/>
    </sheetView>
  </sheetViews>
  <sheetFormatPr defaultRowHeight="15" x14ac:dyDescent="0.25"/>
  <cols>
    <col min="1" max="1" width="7.7109375" customWidth="1"/>
    <col min="2" max="2" width="36" customWidth="1"/>
    <col min="3" max="3" width="14" customWidth="1"/>
    <col min="5" max="5" width="13.28515625" customWidth="1"/>
    <col min="6" max="6" width="12.7109375" customWidth="1"/>
    <col min="7" max="7" width="13" customWidth="1"/>
    <col min="8" max="8" width="13.28515625" customWidth="1"/>
    <col min="10" max="10" width="66.28515625" customWidth="1"/>
    <col min="11" max="11" width="36.5703125" customWidth="1"/>
  </cols>
  <sheetData>
    <row r="1" spans="1:11" ht="15" customHeight="1" x14ac:dyDescent="0.25">
      <c r="F1" s="413" t="s">
        <v>477</v>
      </c>
      <c r="G1" s="324"/>
      <c r="H1" s="324"/>
      <c r="I1" s="324"/>
      <c r="J1" s="324"/>
      <c r="K1" s="324"/>
    </row>
    <row r="2" spans="1:11" x14ac:dyDescent="0.25">
      <c r="F2" s="324"/>
      <c r="G2" s="324"/>
      <c r="H2" s="324"/>
      <c r="I2" s="324"/>
      <c r="J2" s="324"/>
      <c r="K2" s="324"/>
    </row>
    <row r="3" spans="1:11" ht="15.75" customHeight="1" x14ac:dyDescent="0.25">
      <c r="A3" s="366"/>
      <c r="B3" s="366"/>
      <c r="C3" s="366"/>
      <c r="D3" s="366"/>
      <c r="E3" s="366"/>
      <c r="F3" s="366"/>
      <c r="G3" s="366"/>
      <c r="H3" s="366"/>
      <c r="I3" s="366"/>
      <c r="J3" s="366"/>
      <c r="K3" s="366"/>
    </row>
    <row r="4" spans="1:11" ht="15.75" customHeight="1" x14ac:dyDescent="0.25">
      <c r="A4" s="366" t="s">
        <v>74</v>
      </c>
      <c r="B4" s="366"/>
      <c r="C4" s="366"/>
      <c r="D4" s="366"/>
      <c r="E4" s="366"/>
      <c r="F4" s="366"/>
      <c r="G4" s="366"/>
      <c r="H4" s="366"/>
      <c r="I4" s="366"/>
      <c r="J4" s="366"/>
      <c r="K4" s="366"/>
    </row>
    <row r="5" spans="1:11" ht="16.5" thickBot="1" x14ac:dyDescent="0.3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</row>
    <row r="6" spans="1:11" ht="42" customHeight="1" x14ac:dyDescent="0.25">
      <c r="A6" s="347" t="s">
        <v>10</v>
      </c>
      <c r="B6" s="347" t="s">
        <v>45</v>
      </c>
      <c r="C6" s="347" t="s">
        <v>46</v>
      </c>
      <c r="D6" s="376" t="s">
        <v>47</v>
      </c>
      <c r="E6" s="377"/>
      <c r="F6" s="377"/>
      <c r="G6" s="377"/>
      <c r="H6" s="377"/>
      <c r="I6" s="378"/>
      <c r="J6" s="347" t="s">
        <v>49</v>
      </c>
      <c r="K6" s="347" t="s">
        <v>28</v>
      </c>
    </row>
    <row r="7" spans="1:11" ht="16.5" thickBot="1" x14ac:dyDescent="0.3">
      <c r="A7" s="360"/>
      <c r="B7" s="360"/>
      <c r="C7" s="360"/>
      <c r="D7" s="379" t="s">
        <v>48</v>
      </c>
      <c r="E7" s="367"/>
      <c r="F7" s="367"/>
      <c r="G7" s="367"/>
      <c r="H7" s="367"/>
      <c r="I7" s="349"/>
      <c r="J7" s="360"/>
      <c r="K7" s="360"/>
    </row>
    <row r="8" spans="1:11" ht="32.25" thickBot="1" x14ac:dyDescent="0.3">
      <c r="A8" s="375"/>
      <c r="B8" s="375"/>
      <c r="C8" s="375"/>
      <c r="D8" s="96" t="s">
        <v>50</v>
      </c>
      <c r="E8" s="96" t="s">
        <v>32</v>
      </c>
      <c r="F8" s="96" t="s">
        <v>33</v>
      </c>
      <c r="G8" s="96" t="s">
        <v>34</v>
      </c>
      <c r="H8" s="96" t="s">
        <v>35</v>
      </c>
      <c r="I8" s="96" t="s">
        <v>36</v>
      </c>
      <c r="J8" s="375"/>
      <c r="K8" s="375"/>
    </row>
    <row r="9" spans="1:11" ht="25.5" customHeight="1" thickBot="1" x14ac:dyDescent="0.3">
      <c r="A9" s="361"/>
      <c r="B9" s="82" t="s">
        <v>39</v>
      </c>
      <c r="C9" s="355" t="s">
        <v>65</v>
      </c>
      <c r="D9" s="107" t="s">
        <v>32</v>
      </c>
      <c r="E9" s="108">
        <f>F9+G9+H9+I9</f>
        <v>7745670.1560000004</v>
      </c>
      <c r="F9" s="109">
        <f>F10+F11+F12</f>
        <v>2522366.6</v>
      </c>
      <c r="G9" s="109">
        <f t="shared" ref="G9:I9" si="0">G10+G11+G12</f>
        <v>4185335.3559999997</v>
      </c>
      <c r="H9" s="109">
        <f>H10+H11+H12</f>
        <v>1037968.2000000001</v>
      </c>
      <c r="I9" s="109">
        <f t="shared" si="0"/>
        <v>0</v>
      </c>
      <c r="J9" s="355" t="s">
        <v>29</v>
      </c>
      <c r="K9" s="352"/>
    </row>
    <row r="10" spans="1:11" ht="15.75" x14ac:dyDescent="0.25">
      <c r="A10" s="362"/>
      <c r="B10" s="358" t="s">
        <v>376</v>
      </c>
      <c r="C10" s="368"/>
      <c r="D10" s="110">
        <v>2026</v>
      </c>
      <c r="E10" s="111">
        <f>F10+G10+H10+I10</f>
        <v>3093319.6800000002</v>
      </c>
      <c r="F10" s="112">
        <f>F15+'2 подпрограмма'!F14+'3 подпрограмма '!F14+'4 подпрограмма '!F14+'5 подпрограмма '!F14+'6 подпрограмма '!F14</f>
        <v>864732.06</v>
      </c>
      <c r="G10" s="113">
        <f>G15+'2 подпрограмма'!G14+'3 подпрограмма '!G14+'4 подпрограмма '!G14+'5 подпрограмма '!G14+'6 подпрограмма '!G14</f>
        <v>1424351.22</v>
      </c>
      <c r="H10" s="113">
        <f>H15+'2 подпрограмма'!H14+'3 подпрограмма '!H14+'4 подпрограмма '!H14+'5 подпрограмма '!H14+'6 подпрограмма '!H14</f>
        <v>804236.4</v>
      </c>
      <c r="I10" s="113">
        <f>I15+'2 подпрограмма'!I14+'3 подпрограмма '!I14+'4 подпрограмма '!I14+'5 подпрограмма '!I14+'6 подпрограмма '!I14</f>
        <v>0</v>
      </c>
      <c r="J10" s="356"/>
      <c r="K10" s="358"/>
    </row>
    <row r="11" spans="1:11" ht="15.75" x14ac:dyDescent="0.25">
      <c r="A11" s="362"/>
      <c r="B11" s="364"/>
      <c r="C11" s="368"/>
      <c r="D11" s="114">
        <v>2027</v>
      </c>
      <c r="E11" s="90">
        <f>F11+G11+H11+I11</f>
        <v>2324747.7800000003</v>
      </c>
      <c r="F11" s="115">
        <f>F16+'2 подпрограмма'!F15+'3 подпрограмма '!F15+'4 подпрограмма '!F15+'5 подпрограмма '!F15+'6 подпрограмма '!F15-0.01</f>
        <v>828910.16</v>
      </c>
      <c r="G11" s="85">
        <f>G16+'2 подпрограмма'!G15+'3 подпрограмма '!G15+'4 подпрограмма '!G15+'5 подпрограмма '!G15+'6 подпрограмма '!G15</f>
        <v>1379680.12</v>
      </c>
      <c r="H11" s="85">
        <f>H16+'2 подпрограмма'!H15+'3 подпрограмма '!H15+'4 подпрограмма '!H15+'5 подпрограмма '!H15+'6 подпрограмма '!H15</f>
        <v>116157.5</v>
      </c>
      <c r="I11" s="85">
        <f>I16+'2 подпрограмма'!I15+'3 подпрограмма '!I15+'4 подпрограмма '!I15+'5 подпрограмма '!I15+'6 подпрограмма '!I15</f>
        <v>0</v>
      </c>
      <c r="J11" s="356"/>
      <c r="K11" s="358"/>
    </row>
    <row r="12" spans="1:11" ht="15.75" x14ac:dyDescent="0.25">
      <c r="A12" s="362"/>
      <c r="B12" s="364"/>
      <c r="C12" s="368"/>
      <c r="D12" s="114">
        <v>2028</v>
      </c>
      <c r="E12" s="90">
        <f>F12+G12+H12+I12</f>
        <v>2327602.696</v>
      </c>
      <c r="F12" s="115">
        <f>F17+'2 подпрограмма'!F16+'3 подпрограмма '!F16+'4 подпрограмма '!F16+'5 подпрограмма '!F16+'6 подпрограмма '!F16-0.01</f>
        <v>828724.38</v>
      </c>
      <c r="G12" s="85">
        <f>G17+'2 подпрограмма'!G16+'3 подпрограмма '!G16+'4 подпрограмма '!G16+'5 подпрограмма '!G16+'6 подпрограмма '!G16</f>
        <v>1381304.0160000001</v>
      </c>
      <c r="H12" s="85">
        <f>H17+'2 подпрограмма'!H16+'3 подпрограмма '!H16+'4 подпрограмма '!H16+'5 подпрограмма '!H16+'6 подпрограмма '!H16</f>
        <v>117574.3</v>
      </c>
      <c r="I12" s="85">
        <f>I17+'2 подпрограмма'!I16+'3 подпрограмма '!I16+'4 подпрограмма '!I16+'5 подпрограмма '!I16+'6 подпрограмма '!I16</f>
        <v>0</v>
      </c>
      <c r="J12" s="356"/>
      <c r="K12" s="358"/>
    </row>
    <row r="13" spans="1:11" ht="16.5" thickBot="1" x14ac:dyDescent="0.3">
      <c r="A13" s="363"/>
      <c r="B13" s="86"/>
      <c r="C13" s="369"/>
      <c r="D13" s="116"/>
      <c r="E13" s="117"/>
      <c r="F13" s="117"/>
      <c r="G13" s="118"/>
      <c r="H13" s="118"/>
      <c r="I13" s="119"/>
      <c r="J13" s="357"/>
      <c r="K13" s="359"/>
    </row>
    <row r="14" spans="1:11" ht="20.25" customHeight="1" thickBot="1" x14ac:dyDescent="0.3">
      <c r="A14" s="380">
        <v>1</v>
      </c>
      <c r="B14" s="62" t="s">
        <v>41</v>
      </c>
      <c r="C14" s="382" t="s">
        <v>65</v>
      </c>
      <c r="D14" s="73" t="s">
        <v>32</v>
      </c>
      <c r="E14" s="76">
        <f>E15+E16+E17+E18</f>
        <v>2428811.4700000002</v>
      </c>
      <c r="F14" s="76">
        <f>F15+F16+F17+F18</f>
        <v>865264.03999999992</v>
      </c>
      <c r="G14" s="76">
        <f t="shared" ref="G14:I14" si="1">G15+G16+G17+G18</f>
        <v>1563547.43</v>
      </c>
      <c r="H14" s="76">
        <f t="shared" si="1"/>
        <v>0</v>
      </c>
      <c r="I14" s="76">
        <f t="shared" si="1"/>
        <v>0</v>
      </c>
      <c r="J14" s="382" t="s">
        <v>29</v>
      </c>
      <c r="K14" s="387"/>
    </row>
    <row r="15" spans="1:11" ht="19.5" customHeight="1" x14ac:dyDescent="0.25">
      <c r="A15" s="381"/>
      <c r="B15" s="390" t="s">
        <v>69</v>
      </c>
      <c r="C15" s="383"/>
      <c r="D15" s="55">
        <v>2026</v>
      </c>
      <c r="E15" s="74">
        <f>F15+G15+H15+I15</f>
        <v>840677.79</v>
      </c>
      <c r="F15" s="74">
        <f>F20+F25+F40+F45+F50-0.01</f>
        <v>309717.77999999997</v>
      </c>
      <c r="G15" s="74">
        <f t="shared" ref="G15:I17" si="2">G20+G25+G40</f>
        <v>530960.01</v>
      </c>
      <c r="H15" s="74">
        <f t="shared" si="2"/>
        <v>0</v>
      </c>
      <c r="I15" s="74">
        <f t="shared" si="2"/>
        <v>0</v>
      </c>
      <c r="J15" s="385"/>
      <c r="K15" s="388"/>
    </row>
    <row r="16" spans="1:11" ht="15.75" x14ac:dyDescent="0.25">
      <c r="A16" s="381"/>
      <c r="B16" s="391"/>
      <c r="C16" s="383"/>
      <c r="D16" s="56">
        <v>2027</v>
      </c>
      <c r="E16" s="75">
        <f>F16+G16+H16+I16</f>
        <v>794066.84000000008</v>
      </c>
      <c r="F16" s="75">
        <f>F21+F26+F41+F46</f>
        <v>277773.13</v>
      </c>
      <c r="G16" s="75">
        <f t="shared" si="2"/>
        <v>516293.71</v>
      </c>
      <c r="H16" s="75">
        <f t="shared" si="2"/>
        <v>0</v>
      </c>
      <c r="I16" s="75">
        <f t="shared" si="2"/>
        <v>0</v>
      </c>
      <c r="J16" s="385"/>
      <c r="K16" s="388"/>
    </row>
    <row r="17" spans="1:11" ht="15.75" x14ac:dyDescent="0.25">
      <c r="A17" s="381"/>
      <c r="B17" s="391"/>
      <c r="C17" s="383"/>
      <c r="D17" s="56">
        <v>2028</v>
      </c>
      <c r="E17" s="75">
        <f>F17+G17+H17+I17</f>
        <v>794066.84000000008</v>
      </c>
      <c r="F17" s="75">
        <f>F22+F27+F42+F47</f>
        <v>277773.13</v>
      </c>
      <c r="G17" s="75">
        <f t="shared" si="2"/>
        <v>516293.71</v>
      </c>
      <c r="H17" s="75">
        <f t="shared" si="2"/>
        <v>0</v>
      </c>
      <c r="I17" s="75">
        <f t="shared" si="2"/>
        <v>0</v>
      </c>
      <c r="J17" s="385"/>
      <c r="K17" s="388"/>
    </row>
    <row r="18" spans="1:11" ht="16.5" thickBot="1" x14ac:dyDescent="0.3">
      <c r="A18" s="381"/>
      <c r="B18" s="63"/>
      <c r="C18" s="384"/>
      <c r="D18" s="58"/>
      <c r="E18" s="79"/>
      <c r="F18" s="79"/>
      <c r="G18" s="79"/>
      <c r="H18" s="79"/>
      <c r="I18" s="80"/>
      <c r="J18" s="386"/>
      <c r="K18" s="389"/>
    </row>
    <row r="19" spans="1:11" ht="23.25" customHeight="1" thickBot="1" x14ac:dyDescent="0.3">
      <c r="A19" s="392" t="s">
        <v>30</v>
      </c>
      <c r="B19" s="134" t="s">
        <v>55</v>
      </c>
      <c r="C19" s="393" t="s">
        <v>65</v>
      </c>
      <c r="D19" s="185" t="s">
        <v>32</v>
      </c>
      <c r="E19" s="186">
        <f>E20+E21+E22</f>
        <v>2084665.5699999998</v>
      </c>
      <c r="F19" s="186">
        <f>F20+F21+F22</f>
        <v>589783.04000000004</v>
      </c>
      <c r="G19" s="186">
        <f>G20+G21+G22</f>
        <v>1494882.5300000003</v>
      </c>
      <c r="H19" s="186">
        <f>H20+H21+H22</f>
        <v>0</v>
      </c>
      <c r="I19" s="186">
        <f>I20+I21+I22</f>
        <v>0</v>
      </c>
      <c r="J19" s="101"/>
      <c r="K19" s="132"/>
    </row>
    <row r="20" spans="1:11" ht="26.25" customHeight="1" x14ac:dyDescent="0.25">
      <c r="A20" s="392"/>
      <c r="B20" s="402" t="s">
        <v>377</v>
      </c>
      <c r="C20" s="394"/>
      <c r="D20" s="49">
        <v>2026</v>
      </c>
      <c r="E20" s="64">
        <f>F20+G20+H20+I20</f>
        <v>698296.23</v>
      </c>
      <c r="F20" s="64">
        <f>106390.38+21502.18+13254.49+37998.99+3366+8262.6-550.13+0.01</f>
        <v>190224.52</v>
      </c>
      <c r="G20" s="64">
        <f>493354.3+4491.96-4440.85+14666.3</f>
        <v>508071.71</v>
      </c>
      <c r="H20" s="64"/>
      <c r="I20" s="65"/>
      <c r="J20" s="170" t="s">
        <v>238</v>
      </c>
      <c r="K20" s="133" t="s">
        <v>236</v>
      </c>
    </row>
    <row r="21" spans="1:11" ht="39" customHeight="1" x14ac:dyDescent="0.25">
      <c r="A21" s="392"/>
      <c r="B21" s="403"/>
      <c r="C21" s="394"/>
      <c r="D21" s="50">
        <v>2027</v>
      </c>
      <c r="E21" s="66">
        <f>F21+G21+H21+I21</f>
        <v>693184.67</v>
      </c>
      <c r="F21" s="66">
        <f>108474.84+23456.93+14459.45+41453.44+3672+8262.6</f>
        <v>199779.26</v>
      </c>
      <c r="G21" s="66">
        <f>493354.3+4491.96-4440.85</f>
        <v>493405.41000000003</v>
      </c>
      <c r="H21" s="66"/>
      <c r="I21" s="67"/>
      <c r="J21" s="170" t="s">
        <v>240</v>
      </c>
      <c r="K21" s="133" t="s">
        <v>292</v>
      </c>
    </row>
    <row r="22" spans="1:11" ht="51" customHeight="1" x14ac:dyDescent="0.25">
      <c r="A22" s="392"/>
      <c r="B22" s="403"/>
      <c r="C22" s="394"/>
      <c r="D22" s="50">
        <v>2028</v>
      </c>
      <c r="E22" s="66">
        <f>F22+G22+H22+I22</f>
        <v>693184.67</v>
      </c>
      <c r="F22" s="66">
        <f>108474.84+23456.93+14459.45+41453.44+3672+8262.6</f>
        <v>199779.26</v>
      </c>
      <c r="G22" s="66">
        <f>493354.3+4491.96-4440.85</f>
        <v>493405.41000000003</v>
      </c>
      <c r="H22" s="66"/>
      <c r="I22" s="67"/>
      <c r="J22" s="400" t="s">
        <v>241</v>
      </c>
      <c r="K22" s="133" t="s">
        <v>168</v>
      </c>
    </row>
    <row r="23" spans="1:11" ht="18" customHeight="1" thickBot="1" x14ac:dyDescent="0.3">
      <c r="A23" s="177"/>
      <c r="B23" s="305"/>
      <c r="C23" s="136"/>
      <c r="D23" s="306"/>
      <c r="E23" s="68"/>
      <c r="F23" s="68"/>
      <c r="G23" s="68"/>
      <c r="H23" s="68"/>
      <c r="I23" s="69"/>
      <c r="J23" s="406"/>
      <c r="K23" s="178"/>
    </row>
    <row r="24" spans="1:11" ht="23.25" customHeight="1" thickBot="1" x14ac:dyDescent="0.3">
      <c r="A24" s="395" t="s">
        <v>31</v>
      </c>
      <c r="B24" s="39" t="s">
        <v>57</v>
      </c>
      <c r="C24" s="397" t="s">
        <v>65</v>
      </c>
      <c r="D24" s="189" t="s">
        <v>32</v>
      </c>
      <c r="E24" s="190">
        <f>E25+E26+E27+E28</f>
        <v>68664.899999999994</v>
      </c>
      <c r="F24" s="190">
        <f t="shared" ref="F24:I24" si="3">F25+F26+F27+F28</f>
        <v>0</v>
      </c>
      <c r="G24" s="190">
        <f t="shared" si="3"/>
        <v>68664.899999999994</v>
      </c>
      <c r="H24" s="190">
        <f t="shared" si="3"/>
        <v>0</v>
      </c>
      <c r="I24" s="190">
        <f t="shared" si="3"/>
        <v>0</v>
      </c>
      <c r="J24" s="131"/>
      <c r="K24" s="400" t="s">
        <v>296</v>
      </c>
    </row>
    <row r="25" spans="1:11" ht="21.75" customHeight="1" x14ac:dyDescent="0.25">
      <c r="A25" s="395"/>
      <c r="B25" s="404" t="s">
        <v>378</v>
      </c>
      <c r="C25" s="398"/>
      <c r="D25" s="49">
        <v>2026</v>
      </c>
      <c r="E25" s="64">
        <f>E30+E35</f>
        <v>22888.3</v>
      </c>
      <c r="F25" s="64">
        <f t="shared" ref="F25:I25" si="4">F30+F35</f>
        <v>0</v>
      </c>
      <c r="G25" s="64">
        <f t="shared" si="4"/>
        <v>22888.3</v>
      </c>
      <c r="H25" s="64">
        <f t="shared" si="4"/>
        <v>0</v>
      </c>
      <c r="I25" s="64">
        <f t="shared" si="4"/>
        <v>0</v>
      </c>
      <c r="J25" s="122"/>
      <c r="K25" s="400"/>
    </row>
    <row r="26" spans="1:11" ht="23.25" customHeight="1" x14ac:dyDescent="0.25">
      <c r="A26" s="395"/>
      <c r="B26" s="405"/>
      <c r="C26" s="398"/>
      <c r="D26" s="50">
        <v>2027</v>
      </c>
      <c r="E26" s="66">
        <f>E31+E36</f>
        <v>22888.3</v>
      </c>
      <c r="F26" s="66">
        <f t="shared" ref="F26:I26" si="5">F31+F36</f>
        <v>0</v>
      </c>
      <c r="G26" s="66">
        <f t="shared" si="5"/>
        <v>22888.3</v>
      </c>
      <c r="H26" s="66">
        <f t="shared" si="5"/>
        <v>0</v>
      </c>
      <c r="I26" s="66">
        <f t="shared" si="5"/>
        <v>0</v>
      </c>
      <c r="J26" s="121" t="s">
        <v>200</v>
      </c>
      <c r="K26" s="400"/>
    </row>
    <row r="27" spans="1:11" ht="42.75" customHeight="1" x14ac:dyDescent="0.25">
      <c r="A27" s="395"/>
      <c r="B27" s="405"/>
      <c r="C27" s="398"/>
      <c r="D27" s="50">
        <v>2028</v>
      </c>
      <c r="E27" s="66">
        <f>E32+E37</f>
        <v>22888.3</v>
      </c>
      <c r="F27" s="66">
        <f t="shared" ref="F27:I27" si="6">F32+F37</f>
        <v>0</v>
      </c>
      <c r="G27" s="66">
        <f t="shared" si="6"/>
        <v>22888.3</v>
      </c>
      <c r="H27" s="66">
        <f t="shared" si="6"/>
        <v>0</v>
      </c>
      <c r="I27" s="66">
        <f t="shared" si="6"/>
        <v>0</v>
      </c>
      <c r="J27" s="122"/>
      <c r="K27" s="400"/>
    </row>
    <row r="28" spans="1:11" ht="19.5" customHeight="1" thickBot="1" x14ac:dyDescent="0.3">
      <c r="A28" s="396"/>
      <c r="B28" s="40"/>
      <c r="C28" s="399"/>
      <c r="D28" s="51"/>
      <c r="E28" s="68"/>
      <c r="F28" s="68"/>
      <c r="G28" s="68"/>
      <c r="H28" s="68"/>
      <c r="I28" s="69"/>
      <c r="J28" s="123"/>
      <c r="K28" s="401"/>
    </row>
    <row r="29" spans="1:11" ht="30" customHeight="1" thickBot="1" x14ac:dyDescent="0.3">
      <c r="A29" s="341" t="s">
        <v>54</v>
      </c>
      <c r="B29" s="35" t="s">
        <v>52</v>
      </c>
      <c r="C29" s="347" t="s">
        <v>65</v>
      </c>
      <c r="D29" s="34" t="s">
        <v>32</v>
      </c>
      <c r="E29" s="72">
        <f>E30+E31+E32+E33</f>
        <v>66990</v>
      </c>
      <c r="F29" s="72">
        <f t="shared" ref="F29:I29" si="7">F30+F31+F32+F33</f>
        <v>0</v>
      </c>
      <c r="G29" s="72">
        <f t="shared" si="7"/>
        <v>66990</v>
      </c>
      <c r="H29" s="72">
        <f t="shared" si="7"/>
        <v>0</v>
      </c>
      <c r="I29" s="72">
        <f t="shared" si="7"/>
        <v>0</v>
      </c>
      <c r="J29" s="95"/>
      <c r="K29" s="407" t="s">
        <v>296</v>
      </c>
    </row>
    <row r="30" spans="1:11" ht="29.25" customHeight="1" x14ac:dyDescent="0.25">
      <c r="A30" s="342"/>
      <c r="B30" s="409" t="s">
        <v>379</v>
      </c>
      <c r="C30" s="431"/>
      <c r="D30" s="179">
        <v>2026</v>
      </c>
      <c r="E30" s="41">
        <f>F30+G30+H30+I30</f>
        <v>22330</v>
      </c>
      <c r="F30" s="41"/>
      <c r="G30" s="41">
        <v>22330</v>
      </c>
      <c r="H30" s="41"/>
      <c r="I30" s="42"/>
      <c r="J30" s="411" t="s">
        <v>201</v>
      </c>
      <c r="K30" s="408"/>
    </row>
    <row r="31" spans="1:11" ht="27.75" customHeight="1" x14ac:dyDescent="0.25">
      <c r="A31" s="342"/>
      <c r="B31" s="410"/>
      <c r="C31" s="431"/>
      <c r="D31" s="180">
        <v>2027</v>
      </c>
      <c r="E31" s="43">
        <f t="shared" ref="E31:E32" si="8">F31+G31+H31+I31</f>
        <v>22330</v>
      </c>
      <c r="F31" s="43"/>
      <c r="G31" s="43">
        <v>22330</v>
      </c>
      <c r="H31" s="43"/>
      <c r="I31" s="44"/>
      <c r="J31" s="412"/>
      <c r="K31" s="408"/>
    </row>
    <row r="32" spans="1:11" ht="30" customHeight="1" x14ac:dyDescent="0.25">
      <c r="A32" s="342"/>
      <c r="B32" s="410"/>
      <c r="C32" s="431"/>
      <c r="D32" s="180">
        <v>2028</v>
      </c>
      <c r="E32" s="43">
        <f t="shared" si="8"/>
        <v>22330</v>
      </c>
      <c r="F32" s="43"/>
      <c r="G32" s="43">
        <v>22330</v>
      </c>
      <c r="H32" s="43"/>
      <c r="I32" s="44"/>
      <c r="J32" s="412"/>
      <c r="K32" s="408"/>
    </row>
    <row r="33" spans="1:11" ht="16.5" thickBot="1" x14ac:dyDescent="0.3">
      <c r="A33" s="343"/>
      <c r="B33" s="5"/>
      <c r="C33" s="379"/>
      <c r="D33" s="182"/>
      <c r="E33" s="45"/>
      <c r="F33" s="45"/>
      <c r="G33" s="45"/>
      <c r="H33" s="45"/>
      <c r="I33" s="46"/>
      <c r="J33" s="97"/>
      <c r="K33" s="432"/>
    </row>
    <row r="34" spans="1:11" ht="31.5" customHeight="1" thickBot="1" x14ac:dyDescent="0.3">
      <c r="A34" s="341" t="s">
        <v>159</v>
      </c>
      <c r="B34" s="35" t="s">
        <v>52</v>
      </c>
      <c r="C34" s="347" t="s">
        <v>65</v>
      </c>
      <c r="D34" s="34" t="s">
        <v>32</v>
      </c>
      <c r="E34" s="72">
        <f>E35+E36+E37+E38</f>
        <v>1674.8999999999999</v>
      </c>
      <c r="F34" s="72">
        <f t="shared" ref="F34:I34" si="9">F35+F36+F37+F38</f>
        <v>0</v>
      </c>
      <c r="G34" s="72">
        <f t="shared" si="9"/>
        <v>1674.8999999999999</v>
      </c>
      <c r="H34" s="72">
        <f t="shared" si="9"/>
        <v>0</v>
      </c>
      <c r="I34" s="72">
        <f t="shared" si="9"/>
        <v>0</v>
      </c>
      <c r="J34" s="95"/>
      <c r="K34" s="407" t="s">
        <v>296</v>
      </c>
    </row>
    <row r="35" spans="1:11" ht="30.75" customHeight="1" x14ac:dyDescent="0.25">
      <c r="A35" s="342"/>
      <c r="B35" s="409" t="s">
        <v>380</v>
      </c>
      <c r="C35" s="431"/>
      <c r="D35" s="179">
        <v>2026</v>
      </c>
      <c r="E35" s="41">
        <f>F35+G35+H35+I35</f>
        <v>558.29999999999995</v>
      </c>
      <c r="F35" s="41"/>
      <c r="G35" s="41">
        <v>558.29999999999995</v>
      </c>
      <c r="H35" s="41"/>
      <c r="I35" s="42"/>
      <c r="J35" s="411" t="s">
        <v>239</v>
      </c>
      <c r="K35" s="408"/>
    </row>
    <row r="36" spans="1:11" ht="33.75" customHeight="1" x14ac:dyDescent="0.25">
      <c r="A36" s="342"/>
      <c r="B36" s="410"/>
      <c r="C36" s="431"/>
      <c r="D36" s="180">
        <v>2027</v>
      </c>
      <c r="E36" s="43">
        <f t="shared" ref="E36:E37" si="10">F36+G36+H36+I36</f>
        <v>558.29999999999995</v>
      </c>
      <c r="F36" s="43"/>
      <c r="G36" s="43">
        <v>558.29999999999995</v>
      </c>
      <c r="H36" s="43"/>
      <c r="I36" s="44"/>
      <c r="J36" s="412"/>
      <c r="K36" s="408"/>
    </row>
    <row r="37" spans="1:11" ht="44.25" customHeight="1" x14ac:dyDescent="0.25">
      <c r="A37" s="342"/>
      <c r="B37" s="410"/>
      <c r="C37" s="431"/>
      <c r="D37" s="180">
        <v>2028</v>
      </c>
      <c r="E37" s="43">
        <f t="shared" si="10"/>
        <v>558.29999999999995</v>
      </c>
      <c r="F37" s="43"/>
      <c r="G37" s="43">
        <v>558.29999999999995</v>
      </c>
      <c r="H37" s="43"/>
      <c r="I37" s="44"/>
      <c r="J37" s="412"/>
      <c r="K37" s="408"/>
    </row>
    <row r="38" spans="1:11" ht="16.5" thickBot="1" x14ac:dyDescent="0.3">
      <c r="A38" s="342"/>
      <c r="B38" s="6"/>
      <c r="C38" s="431"/>
      <c r="D38" s="182"/>
      <c r="E38" s="45"/>
      <c r="F38" s="45"/>
      <c r="G38" s="45"/>
      <c r="H38" s="45"/>
      <c r="I38" s="46"/>
      <c r="J38" s="130"/>
      <c r="K38" s="408"/>
    </row>
    <row r="39" spans="1:11" ht="19.5" customHeight="1" x14ac:dyDescent="0.25">
      <c r="A39" s="429" t="s">
        <v>70</v>
      </c>
      <c r="B39" s="137" t="s">
        <v>71</v>
      </c>
      <c r="C39" s="430" t="s">
        <v>65</v>
      </c>
      <c r="D39" s="138" t="s">
        <v>32</v>
      </c>
      <c r="E39" s="64">
        <f>E40+E41+E42</f>
        <v>228349.51999999996</v>
      </c>
      <c r="F39" s="64">
        <f>F40+F41+F42+0.01</f>
        <v>228349.52999999997</v>
      </c>
      <c r="G39" s="64">
        <f>G40+G41+G42</f>
        <v>0</v>
      </c>
      <c r="H39" s="64">
        <f>H40+H41+H42</f>
        <v>0</v>
      </c>
      <c r="I39" s="64">
        <f>I40+I41+I42</f>
        <v>0</v>
      </c>
      <c r="J39" s="138"/>
      <c r="K39" s="427" t="s">
        <v>168</v>
      </c>
    </row>
    <row r="40" spans="1:11" ht="19.5" customHeight="1" x14ac:dyDescent="0.25">
      <c r="A40" s="414"/>
      <c r="B40" s="418" t="s">
        <v>72</v>
      </c>
      <c r="C40" s="416"/>
      <c r="D40" s="136">
        <v>2026</v>
      </c>
      <c r="E40" s="66">
        <f>F40+G40+H40+I40</f>
        <v>72451.179999999993</v>
      </c>
      <c r="F40" s="66">
        <f>7539.99+35670.54+29624.08-343.97-39.46</f>
        <v>72451.179999999993</v>
      </c>
      <c r="G40" s="66"/>
      <c r="H40" s="66"/>
      <c r="I40" s="66"/>
      <c r="J40" s="421" t="s">
        <v>72</v>
      </c>
      <c r="K40" s="428"/>
    </row>
    <row r="41" spans="1:11" ht="15.75" x14ac:dyDescent="0.25">
      <c r="A41" s="414"/>
      <c r="B41" s="419"/>
      <c r="C41" s="416"/>
      <c r="D41" s="136">
        <v>2027</v>
      </c>
      <c r="E41" s="66">
        <f t="shared" ref="E41:E42" si="11">F41+G41+H41+I41</f>
        <v>77949.17</v>
      </c>
      <c r="F41" s="66">
        <f>8225.45+38913.31+30810.41</f>
        <v>77949.17</v>
      </c>
      <c r="G41" s="66"/>
      <c r="H41" s="66"/>
      <c r="I41" s="66"/>
      <c r="J41" s="422"/>
      <c r="K41" s="428"/>
    </row>
    <row r="42" spans="1:11" ht="15.75" x14ac:dyDescent="0.25">
      <c r="A42" s="414"/>
      <c r="B42" s="419"/>
      <c r="C42" s="416"/>
      <c r="D42" s="136">
        <v>2028</v>
      </c>
      <c r="E42" s="66">
        <f t="shared" si="11"/>
        <v>77949.17</v>
      </c>
      <c r="F42" s="66">
        <f>8225.45+38913.31+30810.41</f>
        <v>77949.17</v>
      </c>
      <c r="G42" s="66"/>
      <c r="H42" s="66"/>
      <c r="I42" s="66"/>
      <c r="J42" s="423"/>
      <c r="K42" s="428"/>
    </row>
    <row r="43" spans="1:11" ht="16.5" thickBot="1" x14ac:dyDescent="0.3">
      <c r="A43" s="415"/>
      <c r="B43" s="420"/>
      <c r="C43" s="417"/>
      <c r="D43" s="139"/>
      <c r="E43" s="68"/>
      <c r="F43" s="68"/>
      <c r="G43" s="68"/>
      <c r="H43" s="68"/>
      <c r="I43" s="68"/>
      <c r="J43" s="139"/>
      <c r="K43" s="53"/>
    </row>
    <row r="44" spans="1:11" ht="15.75" x14ac:dyDescent="0.25">
      <c r="A44" s="414" t="s">
        <v>302</v>
      </c>
      <c r="B44" s="191" t="s">
        <v>84</v>
      </c>
      <c r="C44" s="416" t="s">
        <v>65</v>
      </c>
      <c r="D44" s="183" t="s">
        <v>32</v>
      </c>
      <c r="E44" s="184">
        <f>E45+E46+E47</f>
        <v>276.27999999999997</v>
      </c>
      <c r="F44" s="184">
        <f>F45+F46+F47</f>
        <v>276.27999999999997</v>
      </c>
      <c r="G44" s="184">
        <f>G45+G46+G47</f>
        <v>0</v>
      </c>
      <c r="H44" s="184">
        <f>H45+H46+H47</f>
        <v>0</v>
      </c>
      <c r="I44" s="184">
        <f>I45+I46+I47</f>
        <v>0</v>
      </c>
      <c r="J44" s="183"/>
      <c r="K44" s="192"/>
    </row>
    <row r="45" spans="1:11" ht="15.75" x14ac:dyDescent="0.25">
      <c r="A45" s="414"/>
      <c r="B45" s="418" t="s">
        <v>381</v>
      </c>
      <c r="C45" s="416"/>
      <c r="D45" s="136">
        <v>2026</v>
      </c>
      <c r="E45" s="66">
        <f>F45+G45+H45+I45</f>
        <v>186.88</v>
      </c>
      <c r="F45" s="66">
        <f>44.7+142.18</f>
        <v>186.88</v>
      </c>
      <c r="G45" s="66"/>
      <c r="H45" s="66"/>
      <c r="I45" s="66"/>
      <c r="J45" s="421" t="s">
        <v>206</v>
      </c>
      <c r="K45" s="424" t="s">
        <v>168</v>
      </c>
    </row>
    <row r="46" spans="1:11" ht="15.75" x14ac:dyDescent="0.25">
      <c r="A46" s="414"/>
      <c r="B46" s="419"/>
      <c r="C46" s="416"/>
      <c r="D46" s="136">
        <v>2027</v>
      </c>
      <c r="E46" s="66">
        <f t="shared" ref="E46:E47" si="12">F46+G46+H46+I46</f>
        <v>44.7</v>
      </c>
      <c r="F46" s="66">
        <v>44.7</v>
      </c>
      <c r="G46" s="66"/>
      <c r="H46" s="66"/>
      <c r="I46" s="66"/>
      <c r="J46" s="422"/>
      <c r="K46" s="425"/>
    </row>
    <row r="47" spans="1:11" ht="15.75" x14ac:dyDescent="0.25">
      <c r="A47" s="414"/>
      <c r="B47" s="419"/>
      <c r="C47" s="416"/>
      <c r="D47" s="136">
        <v>2028</v>
      </c>
      <c r="E47" s="66">
        <f t="shared" si="12"/>
        <v>44.7</v>
      </c>
      <c r="F47" s="66">
        <v>44.7</v>
      </c>
      <c r="G47" s="66"/>
      <c r="H47" s="66"/>
      <c r="I47" s="66"/>
      <c r="J47" s="423"/>
      <c r="K47" s="426"/>
    </row>
    <row r="48" spans="1:11" ht="16.5" thickBot="1" x14ac:dyDescent="0.3">
      <c r="A48" s="415"/>
      <c r="B48" s="420"/>
      <c r="C48" s="417"/>
      <c r="D48" s="139"/>
      <c r="E48" s="68"/>
      <c r="F48" s="68"/>
      <c r="G48" s="68"/>
      <c r="H48" s="68"/>
      <c r="I48" s="68"/>
      <c r="J48" s="139"/>
      <c r="K48" s="193"/>
    </row>
    <row r="49" spans="1:11" ht="15.75" x14ac:dyDescent="0.25">
      <c r="A49" s="414" t="s">
        <v>463</v>
      </c>
      <c r="B49" s="191" t="s">
        <v>87</v>
      </c>
      <c r="C49" s="416" t="s">
        <v>65</v>
      </c>
      <c r="D49" s="183" t="s">
        <v>32</v>
      </c>
      <c r="E49" s="184">
        <f>E50+E51+E52</f>
        <v>46855.21</v>
      </c>
      <c r="F49" s="184">
        <f>F50+F51+F52</f>
        <v>46855.21</v>
      </c>
      <c r="G49" s="184">
        <f>G50+G51+G52</f>
        <v>0</v>
      </c>
      <c r="H49" s="184">
        <f>H50+H51+H52</f>
        <v>0</v>
      </c>
      <c r="I49" s="184">
        <f>I50+I51+I52</f>
        <v>0</v>
      </c>
      <c r="J49" s="183"/>
      <c r="K49" s="192"/>
    </row>
    <row r="50" spans="1:11" ht="15.75" x14ac:dyDescent="0.25">
      <c r="A50" s="414"/>
      <c r="B50" s="418" t="s">
        <v>464</v>
      </c>
      <c r="C50" s="416"/>
      <c r="D50" s="136">
        <v>2026</v>
      </c>
      <c r="E50" s="66">
        <f>F50+G50+H50+I50</f>
        <v>46855.21</v>
      </c>
      <c r="F50" s="66">
        <v>46855.21</v>
      </c>
      <c r="G50" s="66"/>
      <c r="H50" s="66"/>
      <c r="I50" s="66"/>
      <c r="J50" s="421" t="s">
        <v>464</v>
      </c>
      <c r="K50" s="424" t="s">
        <v>168</v>
      </c>
    </row>
    <row r="51" spans="1:11" ht="15.75" x14ac:dyDescent="0.25">
      <c r="A51" s="414"/>
      <c r="B51" s="419"/>
      <c r="C51" s="416"/>
      <c r="D51" s="136">
        <v>2027</v>
      </c>
      <c r="E51" s="66">
        <f>F51+G51+H51+I51</f>
        <v>0</v>
      </c>
      <c r="F51" s="66"/>
      <c r="G51" s="66"/>
      <c r="H51" s="66"/>
      <c r="I51" s="66"/>
      <c r="J51" s="422"/>
      <c r="K51" s="425"/>
    </row>
    <row r="52" spans="1:11" ht="15.75" x14ac:dyDescent="0.25">
      <c r="A52" s="414"/>
      <c r="B52" s="419"/>
      <c r="C52" s="416"/>
      <c r="D52" s="136">
        <v>2028</v>
      </c>
      <c r="E52" s="66">
        <f>F52+G52+H52+I52</f>
        <v>0</v>
      </c>
      <c r="F52" s="66"/>
      <c r="G52" s="66"/>
      <c r="H52" s="66"/>
      <c r="I52" s="66"/>
      <c r="J52" s="423"/>
      <c r="K52" s="426"/>
    </row>
    <row r="53" spans="1:11" ht="16.5" thickBot="1" x14ac:dyDescent="0.3">
      <c r="A53" s="415"/>
      <c r="B53" s="420"/>
      <c r="C53" s="417"/>
      <c r="D53" s="139"/>
      <c r="E53" s="68"/>
      <c r="F53" s="68"/>
      <c r="G53" s="68"/>
      <c r="H53" s="68"/>
      <c r="I53" s="68"/>
      <c r="J53" s="139"/>
      <c r="K53" s="193"/>
    </row>
  </sheetData>
  <mergeCells count="54">
    <mergeCell ref="A49:A53"/>
    <mergeCell ref="C49:C53"/>
    <mergeCell ref="B50:B53"/>
    <mergeCell ref="J50:J52"/>
    <mergeCell ref="K50:K52"/>
    <mergeCell ref="F1:K2"/>
    <mergeCell ref="A44:A48"/>
    <mergeCell ref="C44:C48"/>
    <mergeCell ref="B45:B48"/>
    <mergeCell ref="J45:J47"/>
    <mergeCell ref="K45:K47"/>
    <mergeCell ref="J40:J42"/>
    <mergeCell ref="K39:K42"/>
    <mergeCell ref="A39:A43"/>
    <mergeCell ref="B40:B43"/>
    <mergeCell ref="C39:C43"/>
    <mergeCell ref="A29:A33"/>
    <mergeCell ref="C29:C33"/>
    <mergeCell ref="K29:K33"/>
    <mergeCell ref="A34:A38"/>
    <mergeCell ref="C34:C38"/>
    <mergeCell ref="K34:K38"/>
    <mergeCell ref="B30:B32"/>
    <mergeCell ref="B35:B37"/>
    <mergeCell ref="J30:J32"/>
    <mergeCell ref="J35:J37"/>
    <mergeCell ref="A19:A22"/>
    <mergeCell ref="C19:C22"/>
    <mergeCell ref="A24:A28"/>
    <mergeCell ref="C24:C28"/>
    <mergeCell ref="K24:K28"/>
    <mergeCell ref="B20:B22"/>
    <mergeCell ref="B25:B27"/>
    <mergeCell ref="J22:J23"/>
    <mergeCell ref="A9:A13"/>
    <mergeCell ref="C9:C13"/>
    <mergeCell ref="J9:J13"/>
    <mergeCell ref="K9:K13"/>
    <mergeCell ref="A14:A18"/>
    <mergeCell ref="C14:C18"/>
    <mergeCell ref="J14:J18"/>
    <mergeCell ref="K14:K18"/>
    <mergeCell ref="B15:B17"/>
    <mergeCell ref="B10:B12"/>
    <mergeCell ref="A3:K3"/>
    <mergeCell ref="A4:K4"/>
    <mergeCell ref="A5:K5"/>
    <mergeCell ref="A6:A8"/>
    <mergeCell ref="B6:B8"/>
    <mergeCell ref="C6:C8"/>
    <mergeCell ref="D6:I6"/>
    <mergeCell ref="J6:J8"/>
    <mergeCell ref="K6:K8"/>
    <mergeCell ref="D7:I7"/>
  </mergeCells>
  <pageMargins left="0.70866141732283472" right="0" top="0" bottom="0" header="0" footer="0"/>
  <pageSetup paperSize="9" scale="49" fitToHeight="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9"/>
  <sheetViews>
    <sheetView showWhiteSpace="0" zoomScaleNormal="100" workbookViewId="0">
      <selection sqref="A1:K2"/>
    </sheetView>
  </sheetViews>
  <sheetFormatPr defaultRowHeight="15" x14ac:dyDescent="0.25"/>
  <cols>
    <col min="1" max="1" width="7.7109375" customWidth="1"/>
    <col min="2" max="2" width="45.85546875" customWidth="1"/>
    <col min="3" max="3" width="14" customWidth="1"/>
    <col min="5" max="5" width="13.140625" customWidth="1"/>
    <col min="6" max="6" width="11.42578125" customWidth="1"/>
    <col min="7" max="7" width="13.5703125" customWidth="1"/>
    <col min="8" max="8" width="11.85546875" customWidth="1"/>
    <col min="10" max="10" width="64.140625" customWidth="1"/>
    <col min="11" max="11" width="21.85546875" customWidth="1"/>
  </cols>
  <sheetData>
    <row r="1" spans="1:11" ht="15.75" customHeight="1" x14ac:dyDescent="0.25">
      <c r="A1" s="468" t="s">
        <v>478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</row>
    <row r="2" spans="1:11" ht="15.75" customHeight="1" x14ac:dyDescent="0.25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</row>
    <row r="3" spans="1:11" ht="15.75" customHeight="1" x14ac:dyDescent="0.25">
      <c r="A3" s="366" t="s">
        <v>75</v>
      </c>
      <c r="B3" s="366"/>
      <c r="C3" s="366"/>
      <c r="D3" s="366"/>
      <c r="E3" s="366"/>
      <c r="F3" s="366"/>
      <c r="G3" s="366"/>
      <c r="H3" s="366"/>
      <c r="I3" s="366"/>
      <c r="J3" s="366"/>
      <c r="K3" s="366"/>
    </row>
    <row r="4" spans="1:11" ht="16.5" thickBot="1" x14ac:dyDescent="0.3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1" ht="42" customHeight="1" x14ac:dyDescent="0.25">
      <c r="A5" s="347" t="s">
        <v>10</v>
      </c>
      <c r="B5" s="347" t="s">
        <v>45</v>
      </c>
      <c r="C5" s="347" t="s">
        <v>46</v>
      </c>
      <c r="D5" s="376" t="s">
        <v>47</v>
      </c>
      <c r="E5" s="377"/>
      <c r="F5" s="377"/>
      <c r="G5" s="377"/>
      <c r="H5" s="377"/>
      <c r="I5" s="378"/>
      <c r="J5" s="347" t="s">
        <v>49</v>
      </c>
      <c r="K5" s="347" t="s">
        <v>28</v>
      </c>
    </row>
    <row r="6" spans="1:11" ht="16.5" thickBot="1" x14ac:dyDescent="0.3">
      <c r="A6" s="360"/>
      <c r="B6" s="360"/>
      <c r="C6" s="360"/>
      <c r="D6" s="379" t="s">
        <v>48</v>
      </c>
      <c r="E6" s="367"/>
      <c r="F6" s="367"/>
      <c r="G6" s="367"/>
      <c r="H6" s="367"/>
      <c r="I6" s="349"/>
      <c r="J6" s="360"/>
      <c r="K6" s="360"/>
    </row>
    <row r="7" spans="1:11" ht="32.25" thickBot="1" x14ac:dyDescent="0.3">
      <c r="A7" s="375"/>
      <c r="B7" s="375"/>
      <c r="C7" s="375"/>
      <c r="D7" s="97" t="s">
        <v>50</v>
      </c>
      <c r="E7" s="97" t="s">
        <v>32</v>
      </c>
      <c r="F7" s="97" t="s">
        <v>33</v>
      </c>
      <c r="G7" s="97" t="s">
        <v>34</v>
      </c>
      <c r="H7" s="97" t="s">
        <v>35</v>
      </c>
      <c r="I7" s="97" t="s">
        <v>36</v>
      </c>
      <c r="J7" s="375"/>
      <c r="K7" s="375"/>
    </row>
    <row r="8" spans="1:11" ht="0.75" customHeight="1" thickBot="1" x14ac:dyDescent="0.3">
      <c r="A8" s="461"/>
      <c r="B8" s="35" t="s">
        <v>39</v>
      </c>
      <c r="C8" s="344"/>
      <c r="D8" s="4" t="s">
        <v>32</v>
      </c>
      <c r="E8" s="91"/>
      <c r="F8" s="91"/>
      <c r="G8" s="91"/>
      <c r="H8" s="91"/>
      <c r="I8" s="91"/>
      <c r="J8" s="347" t="s">
        <v>29</v>
      </c>
      <c r="K8" s="344"/>
    </row>
    <row r="9" spans="1:11" ht="16.5" hidden="1" thickBot="1" x14ac:dyDescent="0.3">
      <c r="A9" s="462"/>
      <c r="B9" s="35" t="s">
        <v>40</v>
      </c>
      <c r="C9" s="350"/>
      <c r="D9" s="10" t="s">
        <v>15</v>
      </c>
      <c r="E9" s="9"/>
      <c r="F9" s="9"/>
      <c r="G9" s="93"/>
      <c r="H9" s="93"/>
      <c r="I9" s="94"/>
      <c r="J9" s="348"/>
      <c r="K9" s="350"/>
    </row>
    <row r="10" spans="1:11" ht="16.5" hidden="1" thickBot="1" x14ac:dyDescent="0.3">
      <c r="A10" s="462"/>
      <c r="B10" s="6"/>
      <c r="C10" s="350"/>
      <c r="D10" s="12" t="s">
        <v>15</v>
      </c>
      <c r="E10" s="8"/>
      <c r="F10" s="8"/>
      <c r="G10" s="1"/>
      <c r="H10" s="1"/>
      <c r="I10" s="13"/>
      <c r="J10" s="348"/>
      <c r="K10" s="350"/>
    </row>
    <row r="11" spans="1:11" ht="16.5" hidden="1" thickBot="1" x14ac:dyDescent="0.3">
      <c r="A11" s="462"/>
      <c r="B11" s="6"/>
      <c r="C11" s="350"/>
      <c r="D11" s="12" t="s">
        <v>15</v>
      </c>
      <c r="E11" s="8"/>
      <c r="F11" s="8"/>
      <c r="G11" s="1"/>
      <c r="H11" s="1"/>
      <c r="I11" s="13"/>
      <c r="J11" s="348"/>
      <c r="K11" s="350"/>
    </row>
    <row r="12" spans="1:11" ht="16.5" hidden="1" thickBot="1" x14ac:dyDescent="0.3">
      <c r="A12" s="463"/>
      <c r="B12" s="5"/>
      <c r="C12" s="351"/>
      <c r="D12" s="14" t="s">
        <v>15</v>
      </c>
      <c r="E12" s="7"/>
      <c r="F12" s="7"/>
      <c r="G12" s="3"/>
      <c r="H12" s="3"/>
      <c r="I12" s="15"/>
      <c r="J12" s="349"/>
      <c r="K12" s="351"/>
    </row>
    <row r="13" spans="1:11" ht="20.25" customHeight="1" thickBot="1" x14ac:dyDescent="0.3">
      <c r="A13" s="380" t="s">
        <v>124</v>
      </c>
      <c r="B13" s="62" t="s">
        <v>42</v>
      </c>
      <c r="C13" s="382" t="s">
        <v>65</v>
      </c>
      <c r="D13" s="73" t="s">
        <v>32</v>
      </c>
      <c r="E13" s="76">
        <f>E14+E15+E16+E17</f>
        <v>3122555.1660000002</v>
      </c>
      <c r="F13" s="76">
        <f>F14+F15+F16+F17</f>
        <v>477771.83</v>
      </c>
      <c r="G13" s="76">
        <f t="shared" ref="G13:I13" si="0">G14+G15+G16+G17</f>
        <v>2295301.6359999999</v>
      </c>
      <c r="H13" s="76">
        <f t="shared" si="0"/>
        <v>349481.7</v>
      </c>
      <c r="I13" s="76">
        <f t="shared" si="0"/>
        <v>0</v>
      </c>
      <c r="J13" s="382" t="s">
        <v>29</v>
      </c>
      <c r="K13" s="387"/>
    </row>
    <row r="14" spans="1:11" ht="23.25" customHeight="1" x14ac:dyDescent="0.25">
      <c r="A14" s="381"/>
      <c r="B14" s="390" t="s">
        <v>73</v>
      </c>
      <c r="C14" s="383"/>
      <c r="D14" s="55">
        <v>2026</v>
      </c>
      <c r="E14" s="74">
        <f>F14+G14+H14+I14</f>
        <v>1060740.8999999999</v>
      </c>
      <c r="F14" s="74">
        <f>F19+F24+F49+F54+F64+F69+0.01</f>
        <v>156992.22</v>
      </c>
      <c r="G14" s="74">
        <f>G19+G24+G49+G54+G64+G69</f>
        <v>787998.78</v>
      </c>
      <c r="H14" s="74">
        <f>H19+H24+H49+H54+H64+H69</f>
        <v>115749.9</v>
      </c>
      <c r="I14" s="75">
        <f>I19+I24+I49+I54+I64+I69</f>
        <v>0</v>
      </c>
      <c r="J14" s="385"/>
      <c r="K14" s="388"/>
    </row>
    <row r="15" spans="1:11" ht="15.75" x14ac:dyDescent="0.25">
      <c r="A15" s="381"/>
      <c r="B15" s="391"/>
      <c r="C15" s="383"/>
      <c r="D15" s="56">
        <v>2027</v>
      </c>
      <c r="E15" s="75">
        <f>F15+G15+H15+I15</f>
        <v>1030608.3700000001</v>
      </c>
      <c r="F15" s="75">
        <f>F20+F25+F50+F55+F65+F70+0.01</f>
        <v>160524.19</v>
      </c>
      <c r="G15" s="75">
        <f t="shared" ref="G15:I16" si="1">G20+G25+G50+G55+G65+G70</f>
        <v>753926.68</v>
      </c>
      <c r="H15" s="75">
        <f t="shared" si="1"/>
        <v>116157.5</v>
      </c>
      <c r="I15" s="75">
        <f t="shared" si="1"/>
        <v>0</v>
      </c>
      <c r="J15" s="385"/>
      <c r="K15" s="388"/>
    </row>
    <row r="16" spans="1:11" ht="15.75" x14ac:dyDescent="0.25">
      <c r="A16" s="381"/>
      <c r="B16" s="391"/>
      <c r="C16" s="383"/>
      <c r="D16" s="56">
        <v>2028</v>
      </c>
      <c r="E16" s="75">
        <f>F16+G16+H16+I16</f>
        <v>1031205.8959999999</v>
      </c>
      <c r="F16" s="75">
        <f>F21+F26+F51+F56+F66+F71-0.01</f>
        <v>160255.41999999998</v>
      </c>
      <c r="G16" s="75">
        <f t="shared" si="1"/>
        <v>753376.17599999998</v>
      </c>
      <c r="H16" s="75">
        <f t="shared" si="1"/>
        <v>117574.3</v>
      </c>
      <c r="I16" s="75">
        <f t="shared" si="1"/>
        <v>0</v>
      </c>
      <c r="J16" s="385"/>
      <c r="K16" s="388"/>
    </row>
    <row r="17" spans="1:11" ht="16.5" thickBot="1" x14ac:dyDescent="0.3">
      <c r="A17" s="440"/>
      <c r="B17" s="63"/>
      <c r="C17" s="384"/>
      <c r="D17" s="58"/>
      <c r="E17" s="79"/>
      <c r="F17" s="79"/>
      <c r="G17" s="79"/>
      <c r="H17" s="79"/>
      <c r="I17" s="80"/>
      <c r="J17" s="386"/>
      <c r="K17" s="389"/>
    </row>
    <row r="18" spans="1:11" ht="23.25" customHeight="1" thickBot="1" x14ac:dyDescent="0.3">
      <c r="A18" s="447" t="s">
        <v>76</v>
      </c>
      <c r="B18" s="39" t="s">
        <v>55</v>
      </c>
      <c r="C18" s="448" t="s">
        <v>65</v>
      </c>
      <c r="D18" s="101" t="s">
        <v>32</v>
      </c>
      <c r="E18" s="71">
        <f>E19+E20+E21+E22</f>
        <v>2442324.6460000002</v>
      </c>
      <c r="F18" s="71">
        <f t="shared" ref="F18:I18" si="2">F19+F20+F21+F22</f>
        <v>296343.81</v>
      </c>
      <c r="G18" s="71">
        <f t="shared" si="2"/>
        <v>2145980.8360000001</v>
      </c>
      <c r="H18" s="71">
        <f t="shared" si="2"/>
        <v>0</v>
      </c>
      <c r="I18" s="71">
        <f t="shared" si="2"/>
        <v>0</v>
      </c>
      <c r="J18" s="126"/>
      <c r="K18" s="451" t="s">
        <v>292</v>
      </c>
    </row>
    <row r="19" spans="1:11" ht="57.75" customHeight="1" x14ac:dyDescent="0.25">
      <c r="A19" s="395"/>
      <c r="B19" s="404" t="s">
        <v>382</v>
      </c>
      <c r="C19" s="464"/>
      <c r="D19" s="49">
        <v>2026</v>
      </c>
      <c r="E19" s="64">
        <f>F19+G19+H19+I19</f>
        <v>836227.59000000008</v>
      </c>
      <c r="F19" s="64">
        <f>97823.58+1016.53</f>
        <v>98840.11</v>
      </c>
      <c r="G19" s="64">
        <f>713453.1+539.03-9695.45+33090.8</f>
        <v>737387.4800000001</v>
      </c>
      <c r="H19" s="64"/>
      <c r="I19" s="65"/>
      <c r="J19" s="124" t="s">
        <v>242</v>
      </c>
      <c r="K19" s="400"/>
    </row>
    <row r="20" spans="1:11" ht="50.25" customHeight="1" x14ac:dyDescent="0.25">
      <c r="A20" s="395"/>
      <c r="B20" s="405"/>
      <c r="C20" s="464"/>
      <c r="D20" s="50">
        <v>2027</v>
      </c>
      <c r="E20" s="66">
        <f>F20+G20+H20+I20</f>
        <v>803089.72000000009</v>
      </c>
      <c r="F20" s="66">
        <v>98793.04</v>
      </c>
      <c r="G20" s="66">
        <f>713453.1+539.03-9695.45</f>
        <v>704296.68</v>
      </c>
      <c r="H20" s="66"/>
      <c r="I20" s="67"/>
      <c r="J20" s="124" t="s">
        <v>245</v>
      </c>
      <c r="K20" s="400"/>
    </row>
    <row r="21" spans="1:11" ht="18" customHeight="1" x14ac:dyDescent="0.25">
      <c r="A21" s="395"/>
      <c r="B21" s="405"/>
      <c r="C21" s="464"/>
      <c r="D21" s="50">
        <v>2028</v>
      </c>
      <c r="E21" s="66">
        <f>F21+G21+H21+I21</f>
        <v>803007.33600000001</v>
      </c>
      <c r="F21" s="66">
        <v>98710.66</v>
      </c>
      <c r="G21" s="66">
        <f>713453.1+539.026-9695.45</f>
        <v>704296.67599999998</v>
      </c>
      <c r="H21" s="66"/>
      <c r="I21" s="67"/>
      <c r="J21" s="124"/>
      <c r="K21" s="400"/>
    </row>
    <row r="22" spans="1:11" ht="21.75" customHeight="1" thickBot="1" x14ac:dyDescent="0.3">
      <c r="A22" s="396"/>
      <c r="B22" s="40"/>
      <c r="C22" s="465"/>
      <c r="D22" s="51"/>
      <c r="E22" s="68"/>
      <c r="F22" s="68"/>
      <c r="G22" s="68"/>
      <c r="H22" s="68"/>
      <c r="I22" s="69"/>
      <c r="J22" s="125"/>
      <c r="K22" s="401"/>
    </row>
    <row r="23" spans="1:11" ht="23.25" customHeight="1" thickBot="1" x14ac:dyDescent="0.3">
      <c r="A23" s="447" t="s">
        <v>77</v>
      </c>
      <c r="B23" s="39" t="s">
        <v>57</v>
      </c>
      <c r="C23" s="448" t="s">
        <v>65</v>
      </c>
      <c r="D23" s="102" t="s">
        <v>32</v>
      </c>
      <c r="E23" s="78">
        <f>E24+E25+E26+E27</f>
        <v>369191.38999999996</v>
      </c>
      <c r="F23" s="78">
        <f>F24+F25+F26+F27</f>
        <v>134665.19</v>
      </c>
      <c r="G23" s="78">
        <f t="shared" ref="G23:I23" si="3">G24+G25+G26+G27</f>
        <v>133164.79999999999</v>
      </c>
      <c r="H23" s="78">
        <f t="shared" si="3"/>
        <v>101361.4</v>
      </c>
      <c r="I23" s="78">
        <f t="shared" si="3"/>
        <v>0</v>
      </c>
      <c r="J23" s="126"/>
      <c r="K23" s="451" t="s">
        <v>207</v>
      </c>
    </row>
    <row r="24" spans="1:11" ht="21.75" customHeight="1" x14ac:dyDescent="0.25">
      <c r="A24" s="395"/>
      <c r="B24" s="404" t="s">
        <v>383</v>
      </c>
      <c r="C24" s="464"/>
      <c r="D24" s="49">
        <v>2026</v>
      </c>
      <c r="E24" s="64">
        <f>E29+E34+E39+E44</f>
        <v>120198.7</v>
      </c>
      <c r="F24" s="64">
        <f>F29+F34+F39+F44</f>
        <v>42531.200000000004</v>
      </c>
      <c r="G24" s="64">
        <f t="shared" ref="G24:I24" si="4">G29+G34+G39+G44</f>
        <v>45194.700000000004</v>
      </c>
      <c r="H24" s="64">
        <f t="shared" si="4"/>
        <v>32472.799999999999</v>
      </c>
      <c r="I24" s="64">
        <f t="shared" si="4"/>
        <v>0</v>
      </c>
      <c r="J24" s="466" t="s">
        <v>246</v>
      </c>
      <c r="K24" s="400"/>
    </row>
    <row r="25" spans="1:11" ht="15.75" x14ac:dyDescent="0.25">
      <c r="A25" s="395"/>
      <c r="B25" s="405"/>
      <c r="C25" s="464"/>
      <c r="D25" s="50">
        <v>2027</v>
      </c>
      <c r="E25" s="66">
        <f>E30+E35+E40+E45</f>
        <v>124190.07999999999</v>
      </c>
      <c r="F25" s="66">
        <f t="shared" ref="F25:I25" si="5">F30+F35+F40+F45</f>
        <v>46160.18</v>
      </c>
      <c r="G25" s="66">
        <f t="shared" si="5"/>
        <v>44260.3</v>
      </c>
      <c r="H25" s="66">
        <f t="shared" si="5"/>
        <v>33769.599999999999</v>
      </c>
      <c r="I25" s="66">
        <f t="shared" si="5"/>
        <v>0</v>
      </c>
      <c r="J25" s="467"/>
      <c r="K25" s="400"/>
    </row>
    <row r="26" spans="1:11" ht="15.75" x14ac:dyDescent="0.25">
      <c r="A26" s="395"/>
      <c r="B26" s="405"/>
      <c r="C26" s="464"/>
      <c r="D26" s="50">
        <v>2028</v>
      </c>
      <c r="E26" s="66">
        <f>E31+E36+E41+E46</f>
        <v>124802.61</v>
      </c>
      <c r="F26" s="66">
        <f>F31+F36+F41+F46</f>
        <v>45973.810000000005</v>
      </c>
      <c r="G26" s="66">
        <f t="shared" ref="G26:I26" si="6">G31+G36+G41+G46</f>
        <v>43709.8</v>
      </c>
      <c r="H26" s="66">
        <f t="shared" si="6"/>
        <v>35119</v>
      </c>
      <c r="I26" s="66">
        <f t="shared" si="6"/>
        <v>0</v>
      </c>
      <c r="J26" s="102"/>
      <c r="K26" s="400"/>
    </row>
    <row r="27" spans="1:11" ht="16.5" thickBot="1" x14ac:dyDescent="0.3">
      <c r="A27" s="396"/>
      <c r="B27" s="40"/>
      <c r="C27" s="465"/>
      <c r="D27" s="51"/>
      <c r="E27" s="68"/>
      <c r="F27" s="68"/>
      <c r="G27" s="68"/>
      <c r="H27" s="68"/>
      <c r="I27" s="69"/>
      <c r="J27" s="103"/>
      <c r="K27" s="401"/>
    </row>
    <row r="28" spans="1:11" ht="28.5" customHeight="1" thickBot="1" x14ac:dyDescent="0.3">
      <c r="A28" s="341" t="s">
        <v>78</v>
      </c>
      <c r="B28" s="35" t="s">
        <v>52</v>
      </c>
      <c r="C28" s="344" t="s">
        <v>65</v>
      </c>
      <c r="D28" s="96" t="s">
        <v>32</v>
      </c>
      <c r="E28" s="72">
        <f>E29+E30+E31+E32</f>
        <v>96407.1</v>
      </c>
      <c r="F28" s="72">
        <f t="shared" ref="F28:I28" si="7">F29+F30+F31+F32</f>
        <v>0</v>
      </c>
      <c r="G28" s="72">
        <f t="shared" si="7"/>
        <v>96407.1</v>
      </c>
      <c r="H28" s="72">
        <f t="shared" si="7"/>
        <v>0</v>
      </c>
      <c r="I28" s="72">
        <f t="shared" si="7"/>
        <v>0</v>
      </c>
      <c r="J28" s="127"/>
      <c r="K28" s="407" t="s">
        <v>207</v>
      </c>
    </row>
    <row r="29" spans="1:11" ht="29.25" customHeight="1" x14ac:dyDescent="0.25">
      <c r="A29" s="342"/>
      <c r="B29" s="409" t="s">
        <v>384</v>
      </c>
      <c r="C29" s="345"/>
      <c r="D29" s="179">
        <v>2026</v>
      </c>
      <c r="E29" s="41">
        <f>F29+G29+H29+I29</f>
        <v>32135.7</v>
      </c>
      <c r="F29" s="41"/>
      <c r="G29" s="41">
        <f>31900.5+235.2</f>
        <v>32135.7</v>
      </c>
      <c r="H29" s="41"/>
      <c r="I29" s="42"/>
      <c r="J29" s="411" t="s">
        <v>202</v>
      </c>
      <c r="K29" s="408"/>
    </row>
    <row r="30" spans="1:11" ht="29.25" customHeight="1" x14ac:dyDescent="0.25">
      <c r="A30" s="342"/>
      <c r="B30" s="410"/>
      <c r="C30" s="345"/>
      <c r="D30" s="180">
        <v>2027</v>
      </c>
      <c r="E30" s="43">
        <f t="shared" ref="E30:E31" si="8">F30+G30+H30+I30</f>
        <v>32135.7</v>
      </c>
      <c r="F30" s="43"/>
      <c r="G30" s="43">
        <f>31900.5+235.2</f>
        <v>32135.7</v>
      </c>
      <c r="H30" s="43"/>
      <c r="I30" s="44"/>
      <c r="J30" s="412"/>
      <c r="K30" s="408"/>
    </row>
    <row r="31" spans="1:11" ht="24" customHeight="1" x14ac:dyDescent="0.25">
      <c r="A31" s="342"/>
      <c r="B31" s="410"/>
      <c r="C31" s="345"/>
      <c r="D31" s="180">
        <v>2028</v>
      </c>
      <c r="E31" s="43">
        <f t="shared" si="8"/>
        <v>32135.7</v>
      </c>
      <c r="F31" s="43"/>
      <c r="G31" s="43">
        <f>31900.5+235.2</f>
        <v>32135.7</v>
      </c>
      <c r="H31" s="43"/>
      <c r="I31" s="44"/>
      <c r="J31" s="412"/>
      <c r="K31" s="408"/>
    </row>
    <row r="32" spans="1:11" ht="16.5" thickBot="1" x14ac:dyDescent="0.3">
      <c r="A32" s="343"/>
      <c r="B32" s="5"/>
      <c r="C32" s="346"/>
      <c r="D32" s="182"/>
      <c r="E32" s="45"/>
      <c r="F32" s="45"/>
      <c r="G32" s="45"/>
      <c r="H32" s="45"/>
      <c r="I32" s="46"/>
      <c r="J32" s="97"/>
      <c r="K32" s="432"/>
    </row>
    <row r="33" spans="1:11" ht="29.25" customHeight="1" thickBot="1" x14ac:dyDescent="0.3">
      <c r="A33" s="341" t="s">
        <v>79</v>
      </c>
      <c r="B33" s="35" t="s">
        <v>52</v>
      </c>
      <c r="C33" s="344" t="s">
        <v>65</v>
      </c>
      <c r="D33" s="96" t="s">
        <v>32</v>
      </c>
      <c r="E33" s="72">
        <f>E34+E35+E36+E37</f>
        <v>136084.4</v>
      </c>
      <c r="F33" s="72">
        <f>F34+F35+F36+F37</f>
        <v>2749.8</v>
      </c>
      <c r="G33" s="72">
        <f t="shared" ref="G33:I33" si="9">G34+G35+G36+G37</f>
        <v>31973.199999999997</v>
      </c>
      <c r="H33" s="72">
        <f>H34+H35+H36+H37</f>
        <v>101361.4</v>
      </c>
      <c r="I33" s="72">
        <f t="shared" si="9"/>
        <v>0</v>
      </c>
      <c r="J33" s="127"/>
      <c r="K33" s="407" t="s">
        <v>207</v>
      </c>
    </row>
    <row r="34" spans="1:11" ht="24" customHeight="1" x14ac:dyDescent="0.25">
      <c r="A34" s="342"/>
      <c r="B34" s="409" t="s">
        <v>385</v>
      </c>
      <c r="C34" s="345"/>
      <c r="D34" s="179">
        <v>2026</v>
      </c>
      <c r="E34" s="41">
        <f>F34+G34+H34+I34</f>
        <v>44962.2</v>
      </c>
      <c r="F34" s="41">
        <f>662.7+221.3+17.1+0.1</f>
        <v>901.2</v>
      </c>
      <c r="G34" s="41">
        <f>833.7+10838.9-84.4</f>
        <v>11588.2</v>
      </c>
      <c r="H34" s="41">
        <f>32472.8</f>
        <v>32472.799999999999</v>
      </c>
      <c r="I34" s="42"/>
      <c r="J34" s="411" t="s">
        <v>203</v>
      </c>
      <c r="K34" s="408"/>
    </row>
    <row r="35" spans="1:11" ht="33.75" customHeight="1" x14ac:dyDescent="0.25">
      <c r="A35" s="342"/>
      <c r="B35" s="410"/>
      <c r="C35" s="345"/>
      <c r="D35" s="180">
        <v>2027</v>
      </c>
      <c r="E35" s="43">
        <f t="shared" ref="E35:E36" si="10">F35+G35+H35+I35</f>
        <v>45222.399999999994</v>
      </c>
      <c r="F35" s="43">
        <f>689.2+221.3+0</f>
        <v>910.5</v>
      </c>
      <c r="G35" s="43">
        <f>10838.9-296.6</f>
        <v>10542.3</v>
      </c>
      <c r="H35" s="43">
        <v>33769.599999999999</v>
      </c>
      <c r="I35" s="44"/>
      <c r="J35" s="412"/>
      <c r="K35" s="408"/>
    </row>
    <row r="36" spans="1:11" ht="22.5" customHeight="1" x14ac:dyDescent="0.25">
      <c r="A36" s="342"/>
      <c r="B36" s="410"/>
      <c r="C36" s="345"/>
      <c r="D36" s="180">
        <v>2028</v>
      </c>
      <c r="E36" s="43">
        <f t="shared" si="10"/>
        <v>45899.8</v>
      </c>
      <c r="F36" s="43">
        <f>716.8+221.3</f>
        <v>938.09999999999991</v>
      </c>
      <c r="G36" s="43">
        <f>10838.9-996.2</f>
        <v>9842.6999999999989</v>
      </c>
      <c r="H36" s="43">
        <v>35119</v>
      </c>
      <c r="I36" s="44"/>
      <c r="J36" s="412"/>
      <c r="K36" s="408"/>
    </row>
    <row r="37" spans="1:11" ht="16.5" thickBot="1" x14ac:dyDescent="0.3">
      <c r="A37" s="343"/>
      <c r="B37" s="5"/>
      <c r="C37" s="346"/>
      <c r="D37" s="182"/>
      <c r="E37" s="45"/>
      <c r="F37" s="45"/>
      <c r="G37" s="45"/>
      <c r="H37" s="45"/>
      <c r="I37" s="46"/>
      <c r="J37" s="97"/>
      <c r="K37" s="432"/>
    </row>
    <row r="38" spans="1:11" ht="31.5" customHeight="1" thickBot="1" x14ac:dyDescent="0.3">
      <c r="A38" s="341" t="s">
        <v>80</v>
      </c>
      <c r="B38" s="35" t="s">
        <v>52</v>
      </c>
      <c r="C38" s="344" t="s">
        <v>65</v>
      </c>
      <c r="D38" s="96" t="s">
        <v>32</v>
      </c>
      <c r="E38" s="72">
        <f>E39+E40+E41+E42</f>
        <v>11524.57</v>
      </c>
      <c r="F38" s="72">
        <f t="shared" ref="F38:I38" si="11">F39+F40+F41+F42</f>
        <v>6740.07</v>
      </c>
      <c r="G38" s="72">
        <f t="shared" si="11"/>
        <v>4784.5</v>
      </c>
      <c r="H38" s="72">
        <f t="shared" si="11"/>
        <v>0</v>
      </c>
      <c r="I38" s="72">
        <f t="shared" si="11"/>
        <v>0</v>
      </c>
      <c r="J38" s="127"/>
      <c r="K38" s="407" t="s">
        <v>207</v>
      </c>
    </row>
    <row r="39" spans="1:11" ht="29.25" customHeight="1" x14ac:dyDescent="0.25">
      <c r="A39" s="342"/>
      <c r="B39" s="409" t="s">
        <v>386</v>
      </c>
      <c r="C39" s="345"/>
      <c r="D39" s="179">
        <v>2026</v>
      </c>
      <c r="E39" s="41">
        <f>F39+G39+H39+I39</f>
        <v>4145.3599999999997</v>
      </c>
      <c r="F39" s="41">
        <v>2674.56</v>
      </c>
      <c r="G39" s="41">
        <v>1470.8</v>
      </c>
      <c r="H39" s="41"/>
      <c r="I39" s="42"/>
      <c r="J39" s="438" t="s">
        <v>204</v>
      </c>
      <c r="K39" s="408"/>
    </row>
    <row r="40" spans="1:11" ht="39.75" customHeight="1" x14ac:dyDescent="0.25">
      <c r="A40" s="342"/>
      <c r="B40" s="410"/>
      <c r="C40" s="345"/>
      <c r="D40" s="180">
        <v>2027</v>
      </c>
      <c r="E40" s="43">
        <f t="shared" ref="E40:E41" si="12">F40+G40+H40+I40</f>
        <v>3722.04</v>
      </c>
      <c r="F40" s="43">
        <v>2139.7399999999998</v>
      </c>
      <c r="G40" s="43">
        <v>1582.3</v>
      </c>
      <c r="H40" s="43"/>
      <c r="I40" s="44"/>
      <c r="J40" s="439"/>
      <c r="K40" s="408"/>
    </row>
    <row r="41" spans="1:11" ht="37.5" customHeight="1" thickBot="1" x14ac:dyDescent="0.3">
      <c r="A41" s="342"/>
      <c r="B41" s="410"/>
      <c r="C41" s="345"/>
      <c r="D41" s="182">
        <v>2028</v>
      </c>
      <c r="E41" s="45">
        <f t="shared" si="12"/>
        <v>3657.17</v>
      </c>
      <c r="F41" s="45">
        <v>1925.77</v>
      </c>
      <c r="G41" s="45">
        <v>1731.4</v>
      </c>
      <c r="H41" s="45"/>
      <c r="I41" s="46"/>
      <c r="J41" s="439"/>
      <c r="K41" s="408"/>
    </row>
    <row r="42" spans="1:11" ht="16.5" thickBot="1" x14ac:dyDescent="0.3">
      <c r="A42" s="343"/>
      <c r="B42" s="5"/>
      <c r="C42" s="346"/>
      <c r="D42" s="201"/>
      <c r="E42" s="202"/>
      <c r="F42" s="202"/>
      <c r="G42" s="202"/>
      <c r="H42" s="202"/>
      <c r="I42" s="203"/>
      <c r="J42" s="97"/>
      <c r="K42" s="432"/>
    </row>
    <row r="43" spans="1:11" ht="32.25" customHeight="1" thickBot="1" x14ac:dyDescent="0.3">
      <c r="A43" s="341" t="s">
        <v>81</v>
      </c>
      <c r="B43" s="35" t="s">
        <v>52</v>
      </c>
      <c r="C43" s="344" t="s">
        <v>65</v>
      </c>
      <c r="D43" s="4" t="s">
        <v>32</v>
      </c>
      <c r="E43" s="204">
        <f>F43+G43+H43+I43</f>
        <v>125175.32</v>
      </c>
      <c r="F43" s="204">
        <f>F44+F45+F46+F47</f>
        <v>125175.32</v>
      </c>
      <c r="G43" s="204">
        <f t="shared" ref="G43:I43" si="13">G44+G45+G46+G47</f>
        <v>0</v>
      </c>
      <c r="H43" s="204">
        <f t="shared" si="13"/>
        <v>0</v>
      </c>
      <c r="I43" s="204">
        <f t="shared" si="13"/>
        <v>0</v>
      </c>
      <c r="J43" s="127"/>
      <c r="K43" s="407" t="s">
        <v>207</v>
      </c>
    </row>
    <row r="44" spans="1:11" ht="20.25" customHeight="1" x14ac:dyDescent="0.25">
      <c r="A44" s="342"/>
      <c r="B44" s="409" t="s">
        <v>383</v>
      </c>
      <c r="C44" s="345"/>
      <c r="D44" s="179">
        <v>2026</v>
      </c>
      <c r="E44" s="41">
        <f>F44+G44+H44+I44</f>
        <v>38955.440000000002</v>
      </c>
      <c r="F44" s="41">
        <f>40023.18-1067.74</f>
        <v>38955.440000000002</v>
      </c>
      <c r="G44" s="41"/>
      <c r="H44" s="41"/>
      <c r="I44" s="42"/>
      <c r="J44" s="411" t="s">
        <v>243</v>
      </c>
      <c r="K44" s="408"/>
    </row>
    <row r="45" spans="1:11" ht="15.75" x14ac:dyDescent="0.25">
      <c r="A45" s="342"/>
      <c r="B45" s="410"/>
      <c r="C45" s="345"/>
      <c r="D45" s="180">
        <v>2027</v>
      </c>
      <c r="E45" s="43">
        <f>F45+G45+H45+I45</f>
        <v>43109.94</v>
      </c>
      <c r="F45" s="43">
        <v>43109.94</v>
      </c>
      <c r="G45" s="43"/>
      <c r="H45" s="43"/>
      <c r="I45" s="44"/>
      <c r="J45" s="412"/>
      <c r="K45" s="408"/>
    </row>
    <row r="46" spans="1:11" ht="15.75" x14ac:dyDescent="0.25">
      <c r="A46" s="342"/>
      <c r="B46" s="410"/>
      <c r="C46" s="345"/>
      <c r="D46" s="180">
        <v>2028</v>
      </c>
      <c r="E46" s="43">
        <f>F46+G46+H46+I46</f>
        <v>43109.94</v>
      </c>
      <c r="F46" s="43">
        <v>43109.94</v>
      </c>
      <c r="G46" s="43"/>
      <c r="H46" s="43"/>
      <c r="I46" s="44"/>
      <c r="J46" s="412"/>
      <c r="K46" s="408"/>
    </row>
    <row r="47" spans="1:11" ht="16.5" thickBot="1" x14ac:dyDescent="0.3">
      <c r="A47" s="343"/>
      <c r="B47" s="5"/>
      <c r="C47" s="345"/>
      <c r="D47" s="182"/>
      <c r="E47" s="45"/>
      <c r="F47" s="45"/>
      <c r="G47" s="45"/>
      <c r="H47" s="45"/>
      <c r="I47" s="46"/>
      <c r="J47" s="97"/>
      <c r="K47" s="432"/>
    </row>
    <row r="48" spans="1:11" ht="16.5" customHeight="1" thickBot="1" x14ac:dyDescent="0.3">
      <c r="A48" s="447" t="s">
        <v>82</v>
      </c>
      <c r="B48" s="47" t="s">
        <v>71</v>
      </c>
      <c r="C48" s="448" t="s">
        <v>65</v>
      </c>
      <c r="D48" s="206" t="s">
        <v>32</v>
      </c>
      <c r="E48" s="207">
        <f>E49+E50+E51+E52</f>
        <v>32260.43</v>
      </c>
      <c r="F48" s="207">
        <f t="shared" ref="F48:I48" si="14">F49+F50+F51+F52</f>
        <v>32260.43</v>
      </c>
      <c r="G48" s="207">
        <f t="shared" si="14"/>
        <v>0</v>
      </c>
      <c r="H48" s="207">
        <f t="shared" si="14"/>
        <v>0</v>
      </c>
      <c r="I48" s="208">
        <f t="shared" si="14"/>
        <v>0</v>
      </c>
      <c r="J48" s="126"/>
      <c r="K48" s="451" t="s">
        <v>285</v>
      </c>
    </row>
    <row r="49" spans="1:11" ht="15.75" x14ac:dyDescent="0.25">
      <c r="A49" s="395"/>
      <c r="B49" s="453" t="s">
        <v>466</v>
      </c>
      <c r="C49" s="449"/>
      <c r="D49" s="187">
        <v>2026</v>
      </c>
      <c r="E49" s="184">
        <f>F49+G49+H49+I49</f>
        <v>10786.77</v>
      </c>
      <c r="F49" s="184">
        <f>10736.83+49.94</f>
        <v>10786.77</v>
      </c>
      <c r="G49" s="184"/>
      <c r="H49" s="184"/>
      <c r="I49" s="184"/>
      <c r="J49" s="102"/>
      <c r="K49" s="452"/>
    </row>
    <row r="50" spans="1:11" ht="15.75" x14ac:dyDescent="0.25">
      <c r="A50" s="395"/>
      <c r="B50" s="454"/>
      <c r="C50" s="449"/>
      <c r="D50" s="50">
        <v>2027</v>
      </c>
      <c r="E50" s="66">
        <f t="shared" ref="E50:E51" si="15">F50+G50+H50+I50</f>
        <v>10736.83</v>
      </c>
      <c r="F50" s="66">
        <v>10736.83</v>
      </c>
      <c r="G50" s="66"/>
      <c r="H50" s="66"/>
      <c r="I50" s="66"/>
      <c r="J50" s="181" t="s">
        <v>205</v>
      </c>
      <c r="K50" s="452"/>
    </row>
    <row r="51" spans="1:11" ht="15.75" x14ac:dyDescent="0.25">
      <c r="A51" s="395"/>
      <c r="B51" s="454"/>
      <c r="C51" s="449"/>
      <c r="D51" s="50">
        <v>2028</v>
      </c>
      <c r="E51" s="66">
        <f t="shared" si="15"/>
        <v>10736.83</v>
      </c>
      <c r="F51" s="66">
        <v>10736.83</v>
      </c>
      <c r="G51" s="66"/>
      <c r="H51" s="66"/>
      <c r="I51" s="66"/>
      <c r="J51" s="102"/>
      <c r="K51" s="452"/>
    </row>
    <row r="52" spans="1:11" ht="16.5" thickBot="1" x14ac:dyDescent="0.3">
      <c r="A52" s="396"/>
      <c r="B52" s="48"/>
      <c r="C52" s="450"/>
      <c r="D52" s="51"/>
      <c r="E52" s="68"/>
      <c r="F52" s="68"/>
      <c r="G52" s="68"/>
      <c r="H52" s="68"/>
      <c r="I52" s="69"/>
      <c r="J52" s="103"/>
      <c r="K52" s="452"/>
    </row>
    <row r="53" spans="1:11" ht="16.5" thickBot="1" x14ac:dyDescent="0.3">
      <c r="A53" s="395" t="s">
        <v>83</v>
      </c>
      <c r="B53" s="47" t="s">
        <v>84</v>
      </c>
      <c r="C53" s="460" t="s">
        <v>65</v>
      </c>
      <c r="D53" s="206" t="s">
        <v>32</v>
      </c>
      <c r="E53" s="207">
        <f>E54+E55+E56+E57</f>
        <v>5727</v>
      </c>
      <c r="F53" s="207">
        <f t="shared" ref="F53:I53" si="16">F54+F55+F56+F57</f>
        <v>0</v>
      </c>
      <c r="G53" s="207">
        <f t="shared" si="16"/>
        <v>5727</v>
      </c>
      <c r="H53" s="207">
        <f t="shared" si="16"/>
        <v>0</v>
      </c>
      <c r="I53" s="208">
        <f t="shared" si="16"/>
        <v>0</v>
      </c>
      <c r="J53" s="205"/>
      <c r="K53" s="400" t="s">
        <v>207</v>
      </c>
    </row>
    <row r="54" spans="1:11" ht="27" customHeight="1" x14ac:dyDescent="0.25">
      <c r="A54" s="395"/>
      <c r="B54" s="453" t="s">
        <v>387</v>
      </c>
      <c r="C54" s="449"/>
      <c r="D54" s="187">
        <v>2026</v>
      </c>
      <c r="E54" s="184">
        <f>E59</f>
        <v>1909</v>
      </c>
      <c r="F54" s="184">
        <f t="shared" ref="F54:I54" si="17">F59</f>
        <v>0</v>
      </c>
      <c r="G54" s="184">
        <f t="shared" si="17"/>
        <v>1909</v>
      </c>
      <c r="H54" s="184">
        <f t="shared" si="17"/>
        <v>0</v>
      </c>
      <c r="I54" s="184">
        <f t="shared" si="17"/>
        <v>0</v>
      </c>
      <c r="J54" s="102"/>
      <c r="K54" s="452"/>
    </row>
    <row r="55" spans="1:11" ht="30" customHeight="1" x14ac:dyDescent="0.25">
      <c r="A55" s="395"/>
      <c r="B55" s="454"/>
      <c r="C55" s="449"/>
      <c r="D55" s="50">
        <v>2027</v>
      </c>
      <c r="E55" s="66">
        <f>E60</f>
        <v>1909</v>
      </c>
      <c r="F55" s="66">
        <f t="shared" ref="F55:I55" si="18">F60</f>
        <v>0</v>
      </c>
      <c r="G55" s="66">
        <f t="shared" si="18"/>
        <v>1909</v>
      </c>
      <c r="H55" s="66">
        <f t="shared" si="18"/>
        <v>0</v>
      </c>
      <c r="I55" s="66">
        <f t="shared" si="18"/>
        <v>0</v>
      </c>
      <c r="J55" s="102" t="s">
        <v>200</v>
      </c>
      <c r="K55" s="452"/>
    </row>
    <row r="56" spans="1:11" ht="36" customHeight="1" x14ac:dyDescent="0.25">
      <c r="A56" s="395"/>
      <c r="B56" s="454"/>
      <c r="C56" s="449"/>
      <c r="D56" s="50">
        <v>2028</v>
      </c>
      <c r="E56" s="66">
        <f>E61</f>
        <v>1909</v>
      </c>
      <c r="F56" s="66">
        <f t="shared" ref="F56:I56" si="19">F61</f>
        <v>0</v>
      </c>
      <c r="G56" s="66">
        <f t="shared" si="19"/>
        <v>1909</v>
      </c>
      <c r="H56" s="66">
        <f t="shared" si="19"/>
        <v>0</v>
      </c>
      <c r="I56" s="66">
        <f t="shared" si="19"/>
        <v>0</v>
      </c>
      <c r="J56" s="102"/>
      <c r="K56" s="452"/>
    </row>
    <row r="57" spans="1:11" ht="16.5" thickBot="1" x14ac:dyDescent="0.3">
      <c r="A57" s="396"/>
      <c r="B57" s="48"/>
      <c r="C57" s="450"/>
      <c r="D57" s="51"/>
      <c r="E57" s="52"/>
      <c r="F57" s="52"/>
      <c r="G57" s="52"/>
      <c r="H57" s="52"/>
      <c r="I57" s="53"/>
      <c r="J57" s="103"/>
      <c r="K57" s="452"/>
    </row>
    <row r="58" spans="1:11" ht="16.5" thickBot="1" x14ac:dyDescent="0.3">
      <c r="A58" s="341" t="s">
        <v>86</v>
      </c>
      <c r="B58" s="92" t="s">
        <v>52</v>
      </c>
      <c r="C58" s="344" t="s">
        <v>65</v>
      </c>
      <c r="D58" s="4" t="s">
        <v>32</v>
      </c>
      <c r="E58" s="204">
        <f>E59+E60+E61+E62</f>
        <v>5727</v>
      </c>
      <c r="F58" s="204">
        <f t="shared" ref="F58:I58" si="20">F59+F60+F61+F62</f>
        <v>0</v>
      </c>
      <c r="G58" s="204">
        <f t="shared" si="20"/>
        <v>5727</v>
      </c>
      <c r="H58" s="204">
        <f t="shared" si="20"/>
        <v>0</v>
      </c>
      <c r="I58" s="204">
        <f t="shared" si="20"/>
        <v>0</v>
      </c>
      <c r="J58" s="127"/>
      <c r="K58" s="455" t="s">
        <v>207</v>
      </c>
    </row>
    <row r="59" spans="1:11" ht="47.25" customHeight="1" x14ac:dyDescent="0.25">
      <c r="A59" s="342"/>
      <c r="B59" s="458" t="s">
        <v>388</v>
      </c>
      <c r="C59" s="345"/>
      <c r="D59" s="179">
        <v>2026</v>
      </c>
      <c r="E59" s="41">
        <f>F59+G59+H59+I59</f>
        <v>1909</v>
      </c>
      <c r="F59" s="41"/>
      <c r="G59" s="41">
        <f>1835.6+73.4</f>
        <v>1909</v>
      </c>
      <c r="H59" s="41"/>
      <c r="I59" s="42"/>
      <c r="J59" s="411" t="s">
        <v>244</v>
      </c>
      <c r="K59" s="456"/>
    </row>
    <row r="60" spans="1:11" ht="37.5" customHeight="1" x14ac:dyDescent="0.25">
      <c r="A60" s="342"/>
      <c r="B60" s="459"/>
      <c r="C60" s="345"/>
      <c r="D60" s="180">
        <v>2027</v>
      </c>
      <c r="E60" s="43">
        <f t="shared" ref="E60:E61" si="21">F60+G60+H60+I60</f>
        <v>1909</v>
      </c>
      <c r="F60" s="43"/>
      <c r="G60" s="43">
        <f>1835.6+73.4</f>
        <v>1909</v>
      </c>
      <c r="H60" s="43"/>
      <c r="I60" s="44"/>
      <c r="J60" s="412"/>
      <c r="K60" s="456"/>
    </row>
    <row r="61" spans="1:11" ht="55.5" customHeight="1" x14ac:dyDescent="0.25">
      <c r="A61" s="342"/>
      <c r="B61" s="459"/>
      <c r="C61" s="345"/>
      <c r="D61" s="180">
        <v>2028</v>
      </c>
      <c r="E61" s="43">
        <f t="shared" si="21"/>
        <v>1909</v>
      </c>
      <c r="F61" s="43"/>
      <c r="G61" s="43">
        <f>1835.6+73.4</f>
        <v>1909</v>
      </c>
      <c r="H61" s="43"/>
      <c r="I61" s="44"/>
      <c r="J61" s="412"/>
      <c r="K61" s="456"/>
    </row>
    <row r="62" spans="1:11" ht="16.5" thickBot="1" x14ac:dyDescent="0.3">
      <c r="A62" s="343"/>
      <c r="B62" s="5"/>
      <c r="C62" s="346"/>
      <c r="D62" s="182"/>
      <c r="E62" s="45"/>
      <c r="F62" s="45"/>
      <c r="G62" s="45"/>
      <c r="H62" s="45"/>
      <c r="I62" s="46"/>
      <c r="J62" s="97"/>
      <c r="K62" s="457"/>
    </row>
    <row r="63" spans="1:11" ht="15.75" x14ac:dyDescent="0.25">
      <c r="A63" s="447" t="s">
        <v>85</v>
      </c>
      <c r="B63" s="47" t="s">
        <v>87</v>
      </c>
      <c r="C63" s="448" t="s">
        <v>65</v>
      </c>
      <c r="D63" s="49" t="s">
        <v>32</v>
      </c>
      <c r="E63" s="64">
        <f>E64+E65+E66+E67</f>
        <v>14502.39</v>
      </c>
      <c r="F63" s="64">
        <f t="shared" ref="F63:I63" si="22">F64+F65+F66+F67</f>
        <v>14502.39</v>
      </c>
      <c r="G63" s="64">
        <f t="shared" si="22"/>
        <v>0</v>
      </c>
      <c r="H63" s="64">
        <f t="shared" si="22"/>
        <v>0</v>
      </c>
      <c r="I63" s="64">
        <f t="shared" si="22"/>
        <v>0</v>
      </c>
      <c r="J63" s="126"/>
      <c r="K63" s="451" t="s">
        <v>207</v>
      </c>
    </row>
    <row r="64" spans="1:11" ht="15.75" x14ac:dyDescent="0.25">
      <c r="A64" s="395"/>
      <c r="B64" s="453" t="s">
        <v>389</v>
      </c>
      <c r="C64" s="449"/>
      <c r="D64" s="50">
        <v>2026</v>
      </c>
      <c r="E64" s="66">
        <f>F64+G64+H64+I64</f>
        <v>4834.13</v>
      </c>
      <c r="F64" s="66">
        <v>4834.13</v>
      </c>
      <c r="G64" s="66"/>
      <c r="H64" s="66"/>
      <c r="I64" s="67"/>
      <c r="J64" s="102"/>
      <c r="K64" s="452"/>
    </row>
    <row r="65" spans="1:11" ht="15.75" x14ac:dyDescent="0.25">
      <c r="A65" s="395"/>
      <c r="B65" s="454"/>
      <c r="C65" s="449"/>
      <c r="D65" s="50">
        <v>2027</v>
      </c>
      <c r="E65" s="66">
        <f t="shared" ref="E65:E66" si="23">F65+G65+H65+I65</f>
        <v>4834.13</v>
      </c>
      <c r="F65" s="66">
        <v>4834.13</v>
      </c>
      <c r="G65" s="66"/>
      <c r="H65" s="66"/>
      <c r="I65" s="67"/>
      <c r="J65" s="102" t="s">
        <v>200</v>
      </c>
      <c r="K65" s="452"/>
    </row>
    <row r="66" spans="1:11" ht="15.75" x14ac:dyDescent="0.25">
      <c r="A66" s="395"/>
      <c r="B66" s="454"/>
      <c r="C66" s="449"/>
      <c r="D66" s="50">
        <v>2028</v>
      </c>
      <c r="E66" s="66">
        <f t="shared" si="23"/>
        <v>4834.13</v>
      </c>
      <c r="F66" s="66">
        <v>4834.13</v>
      </c>
      <c r="G66" s="66"/>
      <c r="H66" s="66"/>
      <c r="I66" s="67"/>
      <c r="J66" s="102"/>
      <c r="K66" s="452"/>
    </row>
    <row r="67" spans="1:11" ht="16.5" thickBot="1" x14ac:dyDescent="0.3">
      <c r="A67" s="396"/>
      <c r="B67" s="48"/>
      <c r="C67" s="450"/>
      <c r="D67" s="51"/>
      <c r="E67" s="68"/>
      <c r="F67" s="68"/>
      <c r="G67" s="68"/>
      <c r="H67" s="68"/>
      <c r="I67" s="69"/>
      <c r="J67" s="103"/>
      <c r="K67" s="452"/>
    </row>
    <row r="68" spans="1:11" ht="15.75" x14ac:dyDescent="0.25">
      <c r="A68" s="380" t="s">
        <v>89</v>
      </c>
      <c r="B68" s="61" t="s">
        <v>90</v>
      </c>
      <c r="C68" s="387" t="s">
        <v>65</v>
      </c>
      <c r="D68" s="55" t="s">
        <v>32</v>
      </c>
      <c r="E68" s="74">
        <f>E69+E70+E71+E72</f>
        <v>258549.3</v>
      </c>
      <c r="F68" s="74">
        <f t="shared" ref="F68:I68" si="24">F69+F70+F71+F72</f>
        <v>0</v>
      </c>
      <c r="G68" s="74">
        <f t="shared" si="24"/>
        <v>10429.000000000002</v>
      </c>
      <c r="H68" s="74">
        <f t="shared" si="24"/>
        <v>248120.3</v>
      </c>
      <c r="I68" s="74">
        <f t="shared" si="24"/>
        <v>0</v>
      </c>
      <c r="J68" s="128"/>
      <c r="K68" s="443" t="s">
        <v>207</v>
      </c>
    </row>
    <row r="69" spans="1:11" ht="38.25" x14ac:dyDescent="0.25">
      <c r="A69" s="381"/>
      <c r="B69" s="445" t="s">
        <v>390</v>
      </c>
      <c r="C69" s="441"/>
      <c r="D69" s="56">
        <v>2026</v>
      </c>
      <c r="E69" s="75">
        <f>E74+E79+E84</f>
        <v>86784.7</v>
      </c>
      <c r="F69" s="75">
        <f t="shared" ref="F69:I69" si="25">F74+F79+F84</f>
        <v>0</v>
      </c>
      <c r="G69" s="75">
        <f t="shared" si="25"/>
        <v>3507.6000000000004</v>
      </c>
      <c r="H69" s="75">
        <f t="shared" si="25"/>
        <v>83277.099999999991</v>
      </c>
      <c r="I69" s="75">
        <f t="shared" si="25"/>
        <v>0</v>
      </c>
      <c r="J69" s="129" t="s">
        <v>247</v>
      </c>
      <c r="K69" s="444"/>
    </row>
    <row r="70" spans="1:11" ht="15.75" x14ac:dyDescent="0.25">
      <c r="A70" s="381"/>
      <c r="B70" s="446"/>
      <c r="C70" s="441"/>
      <c r="D70" s="56">
        <v>2027</v>
      </c>
      <c r="E70" s="75">
        <f>E75+E80+E85</f>
        <v>85848.6</v>
      </c>
      <c r="F70" s="75">
        <f t="shared" ref="F70:I70" si="26">F75+F80+F85</f>
        <v>0</v>
      </c>
      <c r="G70" s="75">
        <f t="shared" si="26"/>
        <v>3460.7000000000003</v>
      </c>
      <c r="H70" s="75">
        <f t="shared" si="26"/>
        <v>82387.900000000009</v>
      </c>
      <c r="I70" s="75">
        <f t="shared" si="26"/>
        <v>0</v>
      </c>
      <c r="J70" s="99"/>
      <c r="K70" s="444"/>
    </row>
    <row r="71" spans="1:11" ht="15.75" x14ac:dyDescent="0.25">
      <c r="A71" s="381"/>
      <c r="B71" s="446"/>
      <c r="C71" s="441"/>
      <c r="D71" s="56">
        <v>2028</v>
      </c>
      <c r="E71" s="75">
        <f>E76+E81+E86</f>
        <v>85916</v>
      </c>
      <c r="F71" s="75">
        <f t="shared" ref="F71:I71" si="27">F76+F81+F86</f>
        <v>0</v>
      </c>
      <c r="G71" s="75">
        <f t="shared" si="27"/>
        <v>3460.7000000000003</v>
      </c>
      <c r="H71" s="75">
        <f t="shared" si="27"/>
        <v>82455.3</v>
      </c>
      <c r="I71" s="75">
        <f t="shared" si="27"/>
        <v>0</v>
      </c>
      <c r="J71" s="99"/>
      <c r="K71" s="444"/>
    </row>
    <row r="72" spans="1:11" ht="16.5" thickBot="1" x14ac:dyDescent="0.3">
      <c r="A72" s="440"/>
      <c r="B72" s="57"/>
      <c r="C72" s="442"/>
      <c r="D72" s="58"/>
      <c r="E72" s="59"/>
      <c r="F72" s="59"/>
      <c r="G72" s="59"/>
      <c r="H72" s="59"/>
      <c r="I72" s="60"/>
      <c r="J72" s="100"/>
      <c r="K72" s="444"/>
    </row>
    <row r="73" spans="1:11" ht="16.5" thickBot="1" x14ac:dyDescent="0.3">
      <c r="A73" s="341" t="s">
        <v>91</v>
      </c>
      <c r="B73" s="92" t="s">
        <v>52</v>
      </c>
      <c r="C73" s="344" t="s">
        <v>65</v>
      </c>
      <c r="D73" s="98" t="s">
        <v>32</v>
      </c>
      <c r="E73" s="77">
        <f>E74+E75+E76+E77</f>
        <v>18681.8</v>
      </c>
      <c r="F73" s="77">
        <f t="shared" ref="F73:I73" si="28">F74+F75+F76+F77</f>
        <v>0</v>
      </c>
      <c r="G73" s="77">
        <f t="shared" si="28"/>
        <v>0</v>
      </c>
      <c r="H73" s="77">
        <f t="shared" si="28"/>
        <v>18681.8</v>
      </c>
      <c r="I73" s="77">
        <f t="shared" si="28"/>
        <v>0</v>
      </c>
      <c r="J73" s="127"/>
      <c r="K73" s="434" t="s">
        <v>207</v>
      </c>
    </row>
    <row r="74" spans="1:11" ht="23.25" customHeight="1" x14ac:dyDescent="0.25">
      <c r="A74" s="342"/>
      <c r="B74" s="408" t="s">
        <v>391</v>
      </c>
      <c r="C74" s="350"/>
      <c r="D74" s="179">
        <v>2026</v>
      </c>
      <c r="E74" s="41">
        <f>F74+G74+H74+I74</f>
        <v>6110.2</v>
      </c>
      <c r="F74" s="41"/>
      <c r="G74" s="41"/>
      <c r="H74" s="41">
        <v>6110.2</v>
      </c>
      <c r="I74" s="42"/>
      <c r="J74" s="438" t="s">
        <v>250</v>
      </c>
      <c r="K74" s="435"/>
    </row>
    <row r="75" spans="1:11" ht="15.75" x14ac:dyDescent="0.25">
      <c r="A75" s="342"/>
      <c r="B75" s="437"/>
      <c r="C75" s="350"/>
      <c r="D75" s="180">
        <v>2027</v>
      </c>
      <c r="E75" s="43">
        <f t="shared" ref="E75:E76" si="29">F75+G75+H75+I75</f>
        <v>6252.1</v>
      </c>
      <c r="F75" s="43"/>
      <c r="G75" s="43"/>
      <c r="H75" s="43">
        <v>6252.1</v>
      </c>
      <c r="I75" s="44"/>
      <c r="J75" s="439"/>
      <c r="K75" s="435"/>
    </row>
    <row r="76" spans="1:11" ht="32.25" customHeight="1" thickBot="1" x14ac:dyDescent="0.3">
      <c r="A76" s="342"/>
      <c r="B76" s="437"/>
      <c r="C76" s="350"/>
      <c r="D76" s="182">
        <v>2028</v>
      </c>
      <c r="E76" s="45">
        <f t="shared" si="29"/>
        <v>6319.5</v>
      </c>
      <c r="F76" s="45"/>
      <c r="G76" s="45"/>
      <c r="H76" s="45">
        <v>6319.5</v>
      </c>
      <c r="I76" s="46"/>
      <c r="J76" s="439"/>
      <c r="K76" s="435"/>
    </row>
    <row r="77" spans="1:11" ht="16.5" thickBot="1" x14ac:dyDescent="0.3">
      <c r="A77" s="343"/>
      <c r="B77" s="5"/>
      <c r="C77" s="351"/>
      <c r="D77" s="201"/>
      <c r="E77" s="202"/>
      <c r="F77" s="202"/>
      <c r="G77" s="202"/>
      <c r="H77" s="202"/>
      <c r="I77" s="203"/>
      <c r="J77" s="97"/>
      <c r="K77" s="436"/>
    </row>
    <row r="78" spans="1:11" ht="16.5" thickBot="1" x14ac:dyDescent="0.3">
      <c r="A78" s="341" t="s">
        <v>92</v>
      </c>
      <c r="B78" s="92" t="s">
        <v>52</v>
      </c>
      <c r="C78" s="344" t="s">
        <v>65</v>
      </c>
      <c r="D78" s="98" t="s">
        <v>32</v>
      </c>
      <c r="E78" s="77">
        <f>E79+E80+E81+E82</f>
        <v>9163.5</v>
      </c>
      <c r="F78" s="77">
        <f t="shared" ref="F78:I78" si="30">F79+F80+F81+F82</f>
        <v>0</v>
      </c>
      <c r="G78" s="77">
        <f t="shared" si="30"/>
        <v>398.40000000000003</v>
      </c>
      <c r="H78" s="77">
        <f t="shared" si="30"/>
        <v>8765.0999999999985</v>
      </c>
      <c r="I78" s="77">
        <f t="shared" si="30"/>
        <v>0</v>
      </c>
      <c r="J78" s="127"/>
      <c r="K78" s="434" t="s">
        <v>207</v>
      </c>
    </row>
    <row r="79" spans="1:11" ht="24" customHeight="1" x14ac:dyDescent="0.25">
      <c r="A79" s="342"/>
      <c r="B79" s="408" t="s">
        <v>392</v>
      </c>
      <c r="C79" s="350"/>
      <c r="D79" s="179">
        <v>2026</v>
      </c>
      <c r="E79" s="41">
        <f>F79+G79+H79+I79</f>
        <v>3054.5</v>
      </c>
      <c r="F79" s="41"/>
      <c r="G79" s="41">
        <v>132.80000000000001</v>
      </c>
      <c r="H79" s="41">
        <v>2921.7</v>
      </c>
      <c r="I79" s="42"/>
      <c r="J79" s="438" t="s">
        <v>249</v>
      </c>
      <c r="K79" s="435"/>
    </row>
    <row r="80" spans="1:11" ht="33" customHeight="1" x14ac:dyDescent="0.25">
      <c r="A80" s="342"/>
      <c r="B80" s="437"/>
      <c r="C80" s="350"/>
      <c r="D80" s="180">
        <v>2027</v>
      </c>
      <c r="E80" s="43">
        <f t="shared" ref="E80:E81" si="31">F80+G80+H80+I80</f>
        <v>3054.5</v>
      </c>
      <c r="F80" s="43"/>
      <c r="G80" s="43">
        <v>132.80000000000001</v>
      </c>
      <c r="H80" s="43">
        <v>2921.7</v>
      </c>
      <c r="I80" s="44"/>
      <c r="J80" s="439"/>
      <c r="K80" s="435"/>
    </row>
    <row r="81" spans="1:11" ht="70.5" customHeight="1" x14ac:dyDescent="0.25">
      <c r="A81" s="342"/>
      <c r="B81" s="437"/>
      <c r="C81" s="350"/>
      <c r="D81" s="180">
        <v>2028</v>
      </c>
      <c r="E81" s="43">
        <f t="shared" si="31"/>
        <v>3054.5</v>
      </c>
      <c r="F81" s="43"/>
      <c r="G81" s="43">
        <v>132.80000000000001</v>
      </c>
      <c r="H81" s="43">
        <v>2921.7</v>
      </c>
      <c r="I81" s="44"/>
      <c r="J81" s="439"/>
      <c r="K81" s="435"/>
    </row>
    <row r="82" spans="1:11" ht="16.5" thickBot="1" x14ac:dyDescent="0.3">
      <c r="A82" s="343"/>
      <c r="B82" s="5"/>
      <c r="C82" s="351"/>
      <c r="D82" s="182"/>
      <c r="E82" s="45"/>
      <c r="F82" s="45"/>
      <c r="G82" s="45"/>
      <c r="H82" s="45"/>
      <c r="I82" s="46"/>
      <c r="J82" s="97"/>
      <c r="K82" s="436"/>
    </row>
    <row r="83" spans="1:11" ht="16.5" thickBot="1" x14ac:dyDescent="0.3">
      <c r="A83" s="341" t="s">
        <v>93</v>
      </c>
      <c r="B83" s="92" t="s">
        <v>52</v>
      </c>
      <c r="C83" s="344" t="s">
        <v>65</v>
      </c>
      <c r="D83" s="98" t="s">
        <v>32</v>
      </c>
      <c r="E83" s="77">
        <f>E84+E85+E86+E87</f>
        <v>230704</v>
      </c>
      <c r="F83" s="77">
        <f t="shared" ref="F83:I83" si="32">F84+F85+F86+F87</f>
        <v>0</v>
      </c>
      <c r="G83" s="77">
        <f t="shared" si="32"/>
        <v>10030.6</v>
      </c>
      <c r="H83" s="77">
        <f t="shared" si="32"/>
        <v>220673.4</v>
      </c>
      <c r="I83" s="77">
        <f t="shared" si="32"/>
        <v>0</v>
      </c>
      <c r="J83" s="127"/>
      <c r="K83" s="434" t="s">
        <v>207</v>
      </c>
    </row>
    <row r="84" spans="1:11" ht="24" customHeight="1" x14ac:dyDescent="0.25">
      <c r="A84" s="342"/>
      <c r="B84" s="408" t="s">
        <v>393</v>
      </c>
      <c r="C84" s="345"/>
      <c r="D84" s="179">
        <v>2026</v>
      </c>
      <c r="E84" s="41">
        <f>F84+G84+H84+I84</f>
        <v>77620</v>
      </c>
      <c r="F84" s="41"/>
      <c r="G84" s="41">
        <v>3374.8</v>
      </c>
      <c r="H84" s="41">
        <v>74245.2</v>
      </c>
      <c r="I84" s="42"/>
      <c r="J84" s="411" t="s">
        <v>248</v>
      </c>
      <c r="K84" s="435"/>
    </row>
    <row r="85" spans="1:11" ht="48" customHeight="1" x14ac:dyDescent="0.25">
      <c r="A85" s="342"/>
      <c r="B85" s="437"/>
      <c r="C85" s="345"/>
      <c r="D85" s="180">
        <v>2027</v>
      </c>
      <c r="E85" s="43">
        <f t="shared" ref="E85:E86" si="33">F85+G85+H85+I85</f>
        <v>76542</v>
      </c>
      <c r="F85" s="43"/>
      <c r="G85" s="43">
        <v>3327.9</v>
      </c>
      <c r="H85" s="43">
        <v>73214.100000000006</v>
      </c>
      <c r="I85" s="44"/>
      <c r="J85" s="412"/>
      <c r="K85" s="435"/>
    </row>
    <row r="86" spans="1:11" ht="30.75" customHeight="1" x14ac:dyDescent="0.25">
      <c r="A86" s="342"/>
      <c r="B86" s="437"/>
      <c r="C86" s="345"/>
      <c r="D86" s="180">
        <v>2028</v>
      </c>
      <c r="E86" s="43">
        <f t="shared" si="33"/>
        <v>76542</v>
      </c>
      <c r="F86" s="43"/>
      <c r="G86" s="43">
        <v>3327.9</v>
      </c>
      <c r="H86" s="43">
        <v>73214.100000000006</v>
      </c>
      <c r="I86" s="44"/>
      <c r="J86" s="412"/>
      <c r="K86" s="435"/>
    </row>
    <row r="87" spans="1:11" ht="16.5" thickBot="1" x14ac:dyDescent="0.3">
      <c r="A87" s="343"/>
      <c r="B87" s="5"/>
      <c r="C87" s="346"/>
      <c r="D87" s="182"/>
      <c r="E87" s="45"/>
      <c r="F87" s="45"/>
      <c r="G87" s="45"/>
      <c r="H87" s="45"/>
      <c r="I87" s="46"/>
      <c r="J87" s="97"/>
      <c r="K87" s="436"/>
    </row>
    <row r="89" spans="1:11" x14ac:dyDescent="0.25">
      <c r="B89" s="433" t="s">
        <v>465</v>
      </c>
      <c r="C89" s="433"/>
      <c r="D89" s="433"/>
      <c r="E89" s="433"/>
      <c r="F89" s="433"/>
      <c r="G89" s="433"/>
      <c r="H89" s="433"/>
      <c r="I89" s="433"/>
      <c r="J89" s="433"/>
      <c r="K89" s="433"/>
    </row>
  </sheetData>
  <mergeCells count="85">
    <mergeCell ref="A1:K2"/>
    <mergeCell ref="A38:A42"/>
    <mergeCell ref="C38:C42"/>
    <mergeCell ref="K38:K42"/>
    <mergeCell ref="A43:A47"/>
    <mergeCell ref="C43:C47"/>
    <mergeCell ref="K43:K47"/>
    <mergeCell ref="B39:B41"/>
    <mergeCell ref="B44:B46"/>
    <mergeCell ref="J39:J41"/>
    <mergeCell ref="J44:J46"/>
    <mergeCell ref="A28:A32"/>
    <mergeCell ref="C28:C32"/>
    <mergeCell ref="K28:K32"/>
    <mergeCell ref="A33:A37"/>
    <mergeCell ref="C33:C37"/>
    <mergeCell ref="K33:K37"/>
    <mergeCell ref="B29:B31"/>
    <mergeCell ref="B34:B36"/>
    <mergeCell ref="J29:J31"/>
    <mergeCell ref="J34:J36"/>
    <mergeCell ref="A18:A22"/>
    <mergeCell ref="C18:C22"/>
    <mergeCell ref="K18:K22"/>
    <mergeCell ref="A23:A27"/>
    <mergeCell ref="C23:C27"/>
    <mergeCell ref="K23:K27"/>
    <mergeCell ref="B19:B21"/>
    <mergeCell ref="B24:B26"/>
    <mergeCell ref="J24:J25"/>
    <mergeCell ref="K8:K12"/>
    <mergeCell ref="A13:A17"/>
    <mergeCell ref="C13:C17"/>
    <mergeCell ref="J13:J17"/>
    <mergeCell ref="K13:K17"/>
    <mergeCell ref="B14:B16"/>
    <mergeCell ref="K48:K52"/>
    <mergeCell ref="A48:A52"/>
    <mergeCell ref="B49:B51"/>
    <mergeCell ref="C48:C52"/>
    <mergeCell ref="A3:K3"/>
    <mergeCell ref="A4:K4"/>
    <mergeCell ref="A5:A7"/>
    <mergeCell ref="B5:B7"/>
    <mergeCell ref="C5:C7"/>
    <mergeCell ref="D5:I5"/>
    <mergeCell ref="J5:J7"/>
    <mergeCell ref="K5:K7"/>
    <mergeCell ref="D6:I6"/>
    <mergeCell ref="A8:A12"/>
    <mergeCell ref="C8:C12"/>
    <mergeCell ref="J8:J12"/>
    <mergeCell ref="A53:A57"/>
    <mergeCell ref="C53:C57"/>
    <mergeCell ref="K53:K57"/>
    <mergeCell ref="B54:B56"/>
    <mergeCell ref="J59:J61"/>
    <mergeCell ref="A63:A67"/>
    <mergeCell ref="C63:C67"/>
    <mergeCell ref="K63:K67"/>
    <mergeCell ref="B64:B66"/>
    <mergeCell ref="A58:A62"/>
    <mergeCell ref="C58:C62"/>
    <mergeCell ref="K58:K62"/>
    <mergeCell ref="B59:B61"/>
    <mergeCell ref="A73:A77"/>
    <mergeCell ref="C73:C77"/>
    <mergeCell ref="K73:K77"/>
    <mergeCell ref="B74:B76"/>
    <mergeCell ref="A68:A72"/>
    <mergeCell ref="C68:C72"/>
    <mergeCell ref="K68:K72"/>
    <mergeCell ref="B69:B71"/>
    <mergeCell ref="J74:J76"/>
    <mergeCell ref="A78:A82"/>
    <mergeCell ref="C78:C82"/>
    <mergeCell ref="K78:K82"/>
    <mergeCell ref="B79:B81"/>
    <mergeCell ref="J79:J81"/>
    <mergeCell ref="B89:K89"/>
    <mergeCell ref="A83:A87"/>
    <mergeCell ref="C83:C87"/>
    <mergeCell ref="K83:K87"/>
    <mergeCell ref="B84:B86"/>
    <mergeCell ref="J84:J86"/>
  </mergeCells>
  <pageMargins left="0.70866141732283472" right="0" top="0" bottom="0" header="0" footer="0"/>
  <pageSetup paperSize="9" scale="57" fitToHeight="6" orientation="landscape" r:id="rId1"/>
  <rowBreaks count="1" manualBreakCount="1">
    <brk id="47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9"/>
  <sheetViews>
    <sheetView zoomScaleNormal="100" workbookViewId="0">
      <selection activeCell="E1" sqref="E1:K1"/>
    </sheetView>
  </sheetViews>
  <sheetFormatPr defaultRowHeight="15" x14ac:dyDescent="0.25"/>
  <cols>
    <col min="1" max="1" width="7.7109375" customWidth="1"/>
    <col min="2" max="2" width="34.140625" customWidth="1"/>
    <col min="3" max="3" width="14" customWidth="1"/>
    <col min="5" max="5" width="12.7109375" bestFit="1" customWidth="1"/>
    <col min="6" max="6" width="11.42578125" customWidth="1"/>
    <col min="10" max="10" width="61.7109375" customWidth="1"/>
    <col min="11" max="11" width="35.42578125" customWidth="1"/>
  </cols>
  <sheetData>
    <row r="1" spans="1:11" x14ac:dyDescent="0.25">
      <c r="E1" s="484" t="s">
        <v>479</v>
      </c>
      <c r="F1" s="484"/>
      <c r="G1" s="484"/>
      <c r="H1" s="484"/>
      <c r="I1" s="484"/>
      <c r="J1" s="484"/>
      <c r="K1" s="484"/>
    </row>
    <row r="2" spans="1:11" ht="15.75" customHeight="1" x14ac:dyDescent="0.25">
      <c r="A2" s="365"/>
      <c r="B2" s="365"/>
      <c r="C2" s="365"/>
      <c r="D2" s="365"/>
      <c r="E2" s="365"/>
      <c r="F2" s="365"/>
      <c r="G2" s="365"/>
      <c r="H2" s="365"/>
      <c r="I2" s="365"/>
      <c r="J2" s="365"/>
      <c r="K2" s="365"/>
    </row>
    <row r="3" spans="1:11" ht="15.75" customHeight="1" x14ac:dyDescent="0.25">
      <c r="A3" s="366" t="s">
        <v>94</v>
      </c>
      <c r="B3" s="366"/>
      <c r="C3" s="366"/>
      <c r="D3" s="366"/>
      <c r="E3" s="366"/>
      <c r="F3" s="366"/>
      <c r="G3" s="366"/>
      <c r="H3" s="366"/>
      <c r="I3" s="366"/>
      <c r="J3" s="366"/>
      <c r="K3" s="366"/>
    </row>
    <row r="4" spans="1:11" ht="16.5" thickBot="1" x14ac:dyDescent="0.3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1" ht="42" customHeight="1" x14ac:dyDescent="0.25">
      <c r="A5" s="347" t="s">
        <v>10</v>
      </c>
      <c r="B5" s="347" t="s">
        <v>45</v>
      </c>
      <c r="C5" s="347" t="s">
        <v>46</v>
      </c>
      <c r="D5" s="376" t="s">
        <v>47</v>
      </c>
      <c r="E5" s="377"/>
      <c r="F5" s="377"/>
      <c r="G5" s="377"/>
      <c r="H5" s="377"/>
      <c r="I5" s="378"/>
      <c r="J5" s="347" t="s">
        <v>49</v>
      </c>
      <c r="K5" s="347" t="s">
        <v>28</v>
      </c>
    </row>
    <row r="6" spans="1:11" ht="16.5" thickBot="1" x14ac:dyDescent="0.3">
      <c r="A6" s="360"/>
      <c r="B6" s="360"/>
      <c r="C6" s="360"/>
      <c r="D6" s="379" t="s">
        <v>48</v>
      </c>
      <c r="E6" s="367"/>
      <c r="F6" s="367"/>
      <c r="G6" s="367"/>
      <c r="H6" s="367"/>
      <c r="I6" s="349"/>
      <c r="J6" s="360"/>
      <c r="K6" s="360"/>
    </row>
    <row r="7" spans="1:11" ht="31.5" customHeight="1" thickBot="1" x14ac:dyDescent="0.3">
      <c r="A7" s="375"/>
      <c r="B7" s="375"/>
      <c r="C7" s="375"/>
      <c r="D7" s="33" t="s">
        <v>50</v>
      </c>
      <c r="E7" s="33" t="s">
        <v>32</v>
      </c>
      <c r="F7" s="33" t="s">
        <v>33</v>
      </c>
      <c r="G7" s="33" t="s">
        <v>34</v>
      </c>
      <c r="H7" s="33" t="s">
        <v>35</v>
      </c>
      <c r="I7" s="33" t="s">
        <v>36</v>
      </c>
      <c r="J7" s="375"/>
      <c r="K7" s="375"/>
    </row>
    <row r="8" spans="1:11" ht="3" hidden="1" customHeight="1" thickBot="1" x14ac:dyDescent="0.3">
      <c r="A8" s="461"/>
      <c r="B8" s="35" t="s">
        <v>39</v>
      </c>
      <c r="C8" s="344"/>
      <c r="D8" s="4" t="s">
        <v>32</v>
      </c>
      <c r="E8" s="32"/>
      <c r="F8" s="32"/>
      <c r="G8" s="32"/>
      <c r="H8" s="32"/>
      <c r="I8" s="32"/>
      <c r="J8" s="347" t="s">
        <v>29</v>
      </c>
      <c r="K8" s="344"/>
    </row>
    <row r="9" spans="1:11" ht="16.5" hidden="1" thickBot="1" x14ac:dyDescent="0.3">
      <c r="A9" s="462"/>
      <c r="B9" s="35" t="s">
        <v>40</v>
      </c>
      <c r="C9" s="350"/>
      <c r="D9" s="10" t="s">
        <v>15</v>
      </c>
      <c r="E9" s="9"/>
      <c r="F9" s="9"/>
      <c r="G9" s="2"/>
      <c r="H9" s="2"/>
      <c r="I9" s="11"/>
      <c r="J9" s="348"/>
      <c r="K9" s="350"/>
    </row>
    <row r="10" spans="1:11" ht="16.5" hidden="1" thickBot="1" x14ac:dyDescent="0.3">
      <c r="A10" s="462"/>
      <c r="B10" s="6"/>
      <c r="C10" s="350"/>
      <c r="D10" s="12" t="s">
        <v>15</v>
      </c>
      <c r="E10" s="8"/>
      <c r="F10" s="8"/>
      <c r="G10" s="1"/>
      <c r="H10" s="1"/>
      <c r="I10" s="13"/>
      <c r="J10" s="348"/>
      <c r="K10" s="350"/>
    </row>
    <row r="11" spans="1:11" ht="16.5" hidden="1" thickBot="1" x14ac:dyDescent="0.3">
      <c r="A11" s="462"/>
      <c r="B11" s="6"/>
      <c r="C11" s="350"/>
      <c r="D11" s="12" t="s">
        <v>15</v>
      </c>
      <c r="E11" s="8"/>
      <c r="F11" s="8"/>
      <c r="G11" s="1"/>
      <c r="H11" s="1"/>
      <c r="I11" s="13"/>
      <c r="J11" s="348"/>
      <c r="K11" s="350"/>
    </row>
    <row r="12" spans="1:11" ht="16.5" hidden="1" thickBot="1" x14ac:dyDescent="0.3">
      <c r="A12" s="463"/>
      <c r="B12" s="5"/>
      <c r="C12" s="351"/>
      <c r="D12" s="14" t="s">
        <v>15</v>
      </c>
      <c r="E12" s="7"/>
      <c r="F12" s="7"/>
      <c r="G12" s="3"/>
      <c r="H12" s="3"/>
      <c r="I12" s="15"/>
      <c r="J12" s="349"/>
      <c r="K12" s="351"/>
    </row>
    <row r="13" spans="1:11" ht="20.25" customHeight="1" thickBot="1" x14ac:dyDescent="0.3">
      <c r="A13" s="380" t="s">
        <v>125</v>
      </c>
      <c r="B13" s="62" t="s">
        <v>95</v>
      </c>
      <c r="C13" s="479" t="s">
        <v>65</v>
      </c>
      <c r="D13" s="73" t="s">
        <v>32</v>
      </c>
      <c r="E13" s="76">
        <f>E14+E15+E16+E17</f>
        <v>705571.96999999986</v>
      </c>
      <c r="F13" s="76">
        <f t="shared" ref="F13:I13" si="0">F14+F15+F16+F17</f>
        <v>697032.98</v>
      </c>
      <c r="G13" s="76">
        <f t="shared" si="0"/>
        <v>8538.989999999998</v>
      </c>
      <c r="H13" s="76">
        <f t="shared" si="0"/>
        <v>0</v>
      </c>
      <c r="I13" s="76">
        <f t="shared" si="0"/>
        <v>0</v>
      </c>
      <c r="J13" s="382" t="s">
        <v>29</v>
      </c>
      <c r="K13" s="387"/>
    </row>
    <row r="14" spans="1:11" ht="23.25" customHeight="1" x14ac:dyDescent="0.25">
      <c r="A14" s="381"/>
      <c r="B14" s="390" t="s">
        <v>97</v>
      </c>
      <c r="C14" s="480"/>
      <c r="D14" s="55">
        <v>2026</v>
      </c>
      <c r="E14" s="74">
        <f>F14+G14+H14+I14</f>
        <v>226296.48999999996</v>
      </c>
      <c r="F14" s="74">
        <f>F19+F44+F59+F69+F99+F139+F149+F164+F159</f>
        <v>223450.75999999995</v>
      </c>
      <c r="G14" s="74">
        <f t="shared" ref="G14:I16" si="1">G19+G44+G59+G69+G99+G139+G149+G164</f>
        <v>2845.7299999999996</v>
      </c>
      <c r="H14" s="74">
        <f t="shared" si="1"/>
        <v>0</v>
      </c>
      <c r="I14" s="74">
        <f t="shared" si="1"/>
        <v>0</v>
      </c>
      <c r="J14" s="385"/>
      <c r="K14" s="388"/>
    </row>
    <row r="15" spans="1:11" ht="21" customHeight="1" x14ac:dyDescent="0.25">
      <c r="A15" s="381"/>
      <c r="B15" s="391"/>
      <c r="C15" s="480"/>
      <c r="D15" s="56">
        <v>2027</v>
      </c>
      <c r="E15" s="75">
        <f>F15+G15+H15+I15</f>
        <v>239636.53999999998</v>
      </c>
      <c r="F15" s="75">
        <f>F20+F45+F60+F70+F100+F140+F150+F165-0.01</f>
        <v>236790.80999999997</v>
      </c>
      <c r="G15" s="75">
        <f t="shared" si="1"/>
        <v>2845.7299999999996</v>
      </c>
      <c r="H15" s="75">
        <f t="shared" si="1"/>
        <v>0</v>
      </c>
      <c r="I15" s="75">
        <f t="shared" si="1"/>
        <v>0</v>
      </c>
      <c r="J15" s="385"/>
      <c r="K15" s="388"/>
    </row>
    <row r="16" spans="1:11" ht="15.75" x14ac:dyDescent="0.25">
      <c r="A16" s="381"/>
      <c r="B16" s="391"/>
      <c r="C16" s="480"/>
      <c r="D16" s="56">
        <v>2028</v>
      </c>
      <c r="E16" s="75">
        <f>F16+G16+H16+I16</f>
        <v>239638.93999999997</v>
      </c>
      <c r="F16" s="75">
        <f>F21+F46+F61+F71+F101+F141+F151+F166-0.01</f>
        <v>236791.40999999997</v>
      </c>
      <c r="G16" s="75">
        <f t="shared" si="1"/>
        <v>2847.5299999999997</v>
      </c>
      <c r="H16" s="75">
        <f t="shared" si="1"/>
        <v>0</v>
      </c>
      <c r="I16" s="75">
        <f t="shared" si="1"/>
        <v>0</v>
      </c>
      <c r="J16" s="385"/>
      <c r="K16" s="388"/>
    </row>
    <row r="17" spans="1:11" ht="16.5" thickBot="1" x14ac:dyDescent="0.3">
      <c r="A17" s="440"/>
      <c r="B17" s="63"/>
      <c r="C17" s="481"/>
      <c r="D17" s="58"/>
      <c r="E17" s="59"/>
      <c r="F17" s="59"/>
      <c r="G17" s="59"/>
      <c r="H17" s="59"/>
      <c r="I17" s="60"/>
      <c r="J17" s="386"/>
      <c r="K17" s="389"/>
    </row>
    <row r="18" spans="1:11" ht="23.25" customHeight="1" thickBot="1" x14ac:dyDescent="0.3">
      <c r="A18" s="447" t="s">
        <v>96</v>
      </c>
      <c r="B18" s="39" t="s">
        <v>55</v>
      </c>
      <c r="C18" s="448" t="s">
        <v>65</v>
      </c>
      <c r="D18" s="101" t="s">
        <v>32</v>
      </c>
      <c r="E18" s="71">
        <f>E19+E20+E21</f>
        <v>643632.42999999993</v>
      </c>
      <c r="F18" s="71">
        <f t="shared" ref="F18:I18" si="2">F19+F20+F21</f>
        <v>642015.34</v>
      </c>
      <c r="G18" s="71">
        <f t="shared" si="2"/>
        <v>1617.09</v>
      </c>
      <c r="H18" s="71">
        <f t="shared" si="2"/>
        <v>0</v>
      </c>
      <c r="I18" s="71">
        <f t="shared" si="2"/>
        <v>0</v>
      </c>
      <c r="J18" s="173"/>
      <c r="K18" s="451" t="s">
        <v>183</v>
      </c>
    </row>
    <row r="19" spans="1:11" ht="52.5" customHeight="1" x14ac:dyDescent="0.25">
      <c r="A19" s="395"/>
      <c r="B19" s="404" t="s">
        <v>394</v>
      </c>
      <c r="C19" s="464"/>
      <c r="D19" s="49">
        <v>2026</v>
      </c>
      <c r="E19" s="64">
        <f>F19+G19+H19+I19</f>
        <v>205251.84999999998</v>
      </c>
      <c r="F19" s="64">
        <f>F24+F29+F34+F39</f>
        <v>204712.81999999998</v>
      </c>
      <c r="G19" s="64">
        <f>G24+G29</f>
        <v>539.03</v>
      </c>
      <c r="H19" s="64">
        <f t="shared" ref="G19:I21" si="3">H24+H29</f>
        <v>0</v>
      </c>
      <c r="I19" s="65">
        <f t="shared" si="3"/>
        <v>0</v>
      </c>
      <c r="J19" s="124" t="s">
        <v>251</v>
      </c>
      <c r="K19" s="400"/>
    </row>
    <row r="20" spans="1:11" ht="66.75" customHeight="1" x14ac:dyDescent="0.25">
      <c r="A20" s="395"/>
      <c r="B20" s="405"/>
      <c r="C20" s="464"/>
      <c r="D20" s="50">
        <v>2027</v>
      </c>
      <c r="E20" s="66">
        <f t="shared" ref="E20:E21" si="4">F20+G20+H20+I20</f>
        <v>219190.28999999998</v>
      </c>
      <c r="F20" s="66">
        <f>F25+F30+F35+F40</f>
        <v>218651.25999999998</v>
      </c>
      <c r="G20" s="66">
        <f t="shared" si="3"/>
        <v>539.03</v>
      </c>
      <c r="H20" s="66">
        <f t="shared" si="3"/>
        <v>0</v>
      </c>
      <c r="I20" s="67">
        <f t="shared" si="3"/>
        <v>0</v>
      </c>
      <c r="J20" s="124" t="s">
        <v>252</v>
      </c>
      <c r="K20" s="400"/>
    </row>
    <row r="21" spans="1:11" ht="51" x14ac:dyDescent="0.25">
      <c r="A21" s="395"/>
      <c r="B21" s="405"/>
      <c r="C21" s="464"/>
      <c r="D21" s="50">
        <v>2028</v>
      </c>
      <c r="E21" s="66">
        <f t="shared" si="4"/>
        <v>219190.28999999998</v>
      </c>
      <c r="F21" s="66">
        <f>F26+F31+F36+F41</f>
        <v>218651.25999999998</v>
      </c>
      <c r="G21" s="66">
        <f t="shared" si="3"/>
        <v>539.03</v>
      </c>
      <c r="H21" s="66">
        <f t="shared" si="3"/>
        <v>0</v>
      </c>
      <c r="I21" s="67">
        <f t="shared" si="3"/>
        <v>0</v>
      </c>
      <c r="J21" s="124" t="s">
        <v>253</v>
      </c>
      <c r="K21" s="400"/>
    </row>
    <row r="22" spans="1:11" ht="16.5" thickBot="1" x14ac:dyDescent="0.3">
      <c r="A22" s="396"/>
      <c r="B22" s="40"/>
      <c r="C22" s="465"/>
      <c r="D22" s="51"/>
      <c r="E22" s="52"/>
      <c r="F22" s="52"/>
      <c r="G22" s="52"/>
      <c r="H22" s="52"/>
      <c r="I22" s="53"/>
      <c r="J22" s="103"/>
      <c r="K22" s="401"/>
    </row>
    <row r="23" spans="1:11" ht="28.5" customHeight="1" thickBot="1" x14ac:dyDescent="0.3">
      <c r="A23" s="341" t="s">
        <v>98</v>
      </c>
      <c r="B23" s="35" t="s">
        <v>52</v>
      </c>
      <c r="C23" s="344" t="s">
        <v>65</v>
      </c>
      <c r="D23" s="34" t="s">
        <v>32</v>
      </c>
      <c r="E23" s="72">
        <f>E24+E25+E26+E27</f>
        <v>570903.51</v>
      </c>
      <c r="F23" s="72">
        <f t="shared" ref="F23:I23" si="5">F24+F25+F26+F27</f>
        <v>569286.41999999993</v>
      </c>
      <c r="G23" s="72">
        <f t="shared" si="5"/>
        <v>1617.09</v>
      </c>
      <c r="H23" s="72">
        <f t="shared" si="5"/>
        <v>0</v>
      </c>
      <c r="I23" s="72">
        <f t="shared" si="5"/>
        <v>0</v>
      </c>
      <c r="J23" s="127"/>
      <c r="K23" s="407" t="s">
        <v>168</v>
      </c>
    </row>
    <row r="24" spans="1:11" ht="21.75" customHeight="1" x14ac:dyDescent="0.25">
      <c r="A24" s="342"/>
      <c r="B24" s="409" t="s">
        <v>394</v>
      </c>
      <c r="C24" s="345"/>
      <c r="D24" s="194">
        <v>2026</v>
      </c>
      <c r="E24" s="41">
        <f>F24+G24+H24+I24</f>
        <v>180448.27</v>
      </c>
      <c r="F24" s="41">
        <f>55185.98+32937.24+42326.38+3699.3+45760.34</f>
        <v>179909.24</v>
      </c>
      <c r="G24" s="41">
        <v>539.03</v>
      </c>
      <c r="H24" s="41"/>
      <c r="I24" s="42"/>
      <c r="J24" s="411" t="s">
        <v>208</v>
      </c>
      <c r="K24" s="408"/>
    </row>
    <row r="25" spans="1:11" ht="15.75" x14ac:dyDescent="0.25">
      <c r="A25" s="342"/>
      <c r="B25" s="410"/>
      <c r="C25" s="345"/>
      <c r="D25" s="195">
        <v>2027</v>
      </c>
      <c r="E25" s="43">
        <f t="shared" ref="E25:E26" si="6">F25+G25+H25+I25</f>
        <v>195227.62</v>
      </c>
      <c r="F25" s="43">
        <f>58626.86+35931.53+46174.23+4035.6+49920.37</f>
        <v>194688.59</v>
      </c>
      <c r="G25" s="43">
        <v>539.03</v>
      </c>
      <c r="H25" s="43"/>
      <c r="I25" s="44"/>
      <c r="J25" s="412"/>
      <c r="K25" s="408"/>
    </row>
    <row r="26" spans="1:11" ht="15.75" x14ac:dyDescent="0.25">
      <c r="A26" s="342"/>
      <c r="B26" s="410"/>
      <c r="C26" s="345"/>
      <c r="D26" s="195">
        <v>2028</v>
      </c>
      <c r="E26" s="43">
        <f t="shared" si="6"/>
        <v>195227.62</v>
      </c>
      <c r="F26" s="43">
        <f>58626.86+35931.53+46174.23+4035.6+49920.37</f>
        <v>194688.59</v>
      </c>
      <c r="G26" s="43">
        <v>539.03</v>
      </c>
      <c r="H26" s="43"/>
      <c r="I26" s="44"/>
      <c r="J26" s="412"/>
      <c r="K26" s="408"/>
    </row>
    <row r="27" spans="1:11" ht="16.5" thickBot="1" x14ac:dyDescent="0.3">
      <c r="A27" s="343"/>
      <c r="B27" s="5"/>
      <c r="C27" s="346"/>
      <c r="D27" s="200"/>
      <c r="E27" s="45"/>
      <c r="F27" s="45"/>
      <c r="G27" s="45"/>
      <c r="H27" s="45"/>
      <c r="I27" s="46"/>
      <c r="J27" s="97"/>
      <c r="K27" s="432"/>
    </row>
    <row r="28" spans="1:11" ht="30.75" customHeight="1" thickBot="1" x14ac:dyDescent="0.3">
      <c r="A28" s="341" t="s">
        <v>99</v>
      </c>
      <c r="B28" s="35" t="s">
        <v>52</v>
      </c>
      <c r="C28" s="344" t="s">
        <v>65</v>
      </c>
      <c r="D28" s="196" t="s">
        <v>32</v>
      </c>
      <c r="E28" s="77">
        <f>E29+E30+E31+E32</f>
        <v>14927.61</v>
      </c>
      <c r="F28" s="77">
        <f t="shared" ref="F28:I28" si="7">F29+F30+F31+F32</f>
        <v>14927.61</v>
      </c>
      <c r="G28" s="77">
        <f t="shared" si="7"/>
        <v>0</v>
      </c>
      <c r="H28" s="77">
        <f t="shared" si="7"/>
        <v>0</v>
      </c>
      <c r="I28" s="77">
        <f t="shared" si="7"/>
        <v>0</v>
      </c>
      <c r="J28" s="127"/>
      <c r="K28" s="407" t="s">
        <v>168</v>
      </c>
    </row>
    <row r="29" spans="1:11" ht="27" customHeight="1" x14ac:dyDescent="0.25">
      <c r="A29" s="342"/>
      <c r="B29" s="409" t="s">
        <v>395</v>
      </c>
      <c r="C29" s="345"/>
      <c r="D29" s="194">
        <v>2026</v>
      </c>
      <c r="E29" s="41">
        <f>F29+G29+H29+I29</f>
        <v>4975.87</v>
      </c>
      <c r="F29" s="41">
        <v>4975.87</v>
      </c>
      <c r="G29" s="41"/>
      <c r="H29" s="41"/>
      <c r="I29" s="42"/>
      <c r="J29" s="411" t="s">
        <v>209</v>
      </c>
      <c r="K29" s="408"/>
    </row>
    <row r="30" spans="1:11" ht="54" customHeight="1" x14ac:dyDescent="0.25">
      <c r="A30" s="342"/>
      <c r="B30" s="410"/>
      <c r="C30" s="345"/>
      <c r="D30" s="195">
        <v>2027</v>
      </c>
      <c r="E30" s="43">
        <f t="shared" ref="E30:E31" si="8">F30+G30+H30+I30</f>
        <v>4975.87</v>
      </c>
      <c r="F30" s="43">
        <v>4975.87</v>
      </c>
      <c r="G30" s="43"/>
      <c r="H30" s="43"/>
      <c r="I30" s="44"/>
      <c r="J30" s="412"/>
      <c r="K30" s="408"/>
    </row>
    <row r="31" spans="1:11" ht="76.5" customHeight="1" x14ac:dyDescent="0.25">
      <c r="A31" s="342"/>
      <c r="B31" s="410"/>
      <c r="C31" s="345"/>
      <c r="D31" s="195">
        <v>2028</v>
      </c>
      <c r="E31" s="43">
        <f t="shared" si="8"/>
        <v>4975.87</v>
      </c>
      <c r="F31" s="43">
        <v>4975.87</v>
      </c>
      <c r="G31" s="43"/>
      <c r="H31" s="43"/>
      <c r="I31" s="44"/>
      <c r="J31" s="96"/>
      <c r="K31" s="408"/>
    </row>
    <row r="32" spans="1:11" ht="16.5" thickBot="1" x14ac:dyDescent="0.3">
      <c r="A32" s="343"/>
      <c r="B32" s="5"/>
      <c r="C32" s="346"/>
      <c r="D32" s="200"/>
      <c r="E32" s="45"/>
      <c r="F32" s="45"/>
      <c r="G32" s="45"/>
      <c r="H32" s="45"/>
      <c r="I32" s="46"/>
      <c r="J32" s="97"/>
      <c r="K32" s="432"/>
    </row>
    <row r="33" spans="1:11" ht="16.5" thickBot="1" x14ac:dyDescent="0.3">
      <c r="A33" s="341" t="s">
        <v>100</v>
      </c>
      <c r="B33" s="35" t="s">
        <v>52</v>
      </c>
      <c r="C33" s="344" t="s">
        <v>65</v>
      </c>
      <c r="D33" s="196" t="s">
        <v>32</v>
      </c>
      <c r="E33" s="77">
        <f>E34+E35+E36+E37</f>
        <v>25256.11</v>
      </c>
      <c r="F33" s="77">
        <f t="shared" ref="F33:I33" si="9">F34+F35+F36+F37</f>
        <v>25256.11</v>
      </c>
      <c r="G33" s="77">
        <f t="shared" si="9"/>
        <v>0</v>
      </c>
      <c r="H33" s="77">
        <f t="shared" si="9"/>
        <v>0</v>
      </c>
      <c r="I33" s="77">
        <f t="shared" si="9"/>
        <v>0</v>
      </c>
      <c r="J33" s="127"/>
      <c r="K33" s="407" t="s">
        <v>168</v>
      </c>
    </row>
    <row r="34" spans="1:11" ht="15.75" x14ac:dyDescent="0.25">
      <c r="A34" s="342"/>
      <c r="B34" s="409" t="s">
        <v>339</v>
      </c>
      <c r="C34" s="345"/>
      <c r="D34" s="194">
        <v>2026</v>
      </c>
      <c r="E34" s="41">
        <f>F34+G34+H34+I34</f>
        <v>8979.31</v>
      </c>
      <c r="F34" s="41">
        <f>8138.4+840.91</f>
        <v>8979.31</v>
      </c>
      <c r="G34" s="41"/>
      <c r="H34" s="41"/>
      <c r="I34" s="42"/>
      <c r="J34" s="438" t="s">
        <v>339</v>
      </c>
      <c r="K34" s="408"/>
    </row>
    <row r="35" spans="1:11" ht="15.75" x14ac:dyDescent="0.25">
      <c r="A35" s="342"/>
      <c r="B35" s="410"/>
      <c r="C35" s="345"/>
      <c r="D35" s="195">
        <v>2027</v>
      </c>
      <c r="E35" s="43">
        <f t="shared" ref="E35:E36" si="10">F35+G35+H35+I35</f>
        <v>8138.4</v>
      </c>
      <c r="F35" s="43">
        <v>8138.4</v>
      </c>
      <c r="G35" s="43"/>
      <c r="H35" s="43"/>
      <c r="I35" s="44"/>
      <c r="J35" s="439"/>
      <c r="K35" s="408"/>
    </row>
    <row r="36" spans="1:11" ht="15.75" x14ac:dyDescent="0.25">
      <c r="A36" s="342"/>
      <c r="B36" s="410"/>
      <c r="C36" s="345"/>
      <c r="D36" s="195">
        <v>2028</v>
      </c>
      <c r="E36" s="43">
        <f t="shared" si="10"/>
        <v>8138.4</v>
      </c>
      <c r="F36" s="43">
        <v>8138.4</v>
      </c>
      <c r="G36" s="43"/>
      <c r="H36" s="43"/>
      <c r="I36" s="44"/>
      <c r="J36" s="197"/>
      <c r="K36" s="408"/>
    </row>
    <row r="37" spans="1:11" ht="16.5" thickBot="1" x14ac:dyDescent="0.3">
      <c r="A37" s="343"/>
      <c r="B37" s="5"/>
      <c r="C37" s="346"/>
      <c r="D37" s="200"/>
      <c r="E37" s="45"/>
      <c r="F37" s="45"/>
      <c r="G37" s="45"/>
      <c r="H37" s="45"/>
      <c r="I37" s="46"/>
      <c r="J37" s="198"/>
      <c r="K37" s="432"/>
    </row>
    <row r="38" spans="1:11" ht="16.5" thickBot="1" x14ac:dyDescent="0.3">
      <c r="A38" s="341" t="s">
        <v>310</v>
      </c>
      <c r="B38" s="35" t="s">
        <v>52</v>
      </c>
      <c r="C38" s="344" t="s">
        <v>65</v>
      </c>
      <c r="D38" s="196" t="s">
        <v>32</v>
      </c>
      <c r="E38" s="77">
        <f>E39+E40+E41+E42</f>
        <v>32545.199999999997</v>
      </c>
      <c r="F38" s="77">
        <f t="shared" ref="F38:I38" si="11">F39+F40+F41+F42</f>
        <v>32545.199999999997</v>
      </c>
      <c r="G38" s="77">
        <f t="shared" si="11"/>
        <v>0</v>
      </c>
      <c r="H38" s="77">
        <f t="shared" si="11"/>
        <v>0</v>
      </c>
      <c r="I38" s="77">
        <f t="shared" si="11"/>
        <v>0</v>
      </c>
      <c r="J38" s="127"/>
      <c r="K38" s="407" t="s">
        <v>168</v>
      </c>
    </row>
    <row r="39" spans="1:11" ht="15.75" x14ac:dyDescent="0.25">
      <c r="A39" s="342"/>
      <c r="B39" s="409" t="s">
        <v>254</v>
      </c>
      <c r="C39" s="345"/>
      <c r="D39" s="194">
        <v>2026</v>
      </c>
      <c r="E39" s="41">
        <f>F39+G39+H39+I39</f>
        <v>10848.4</v>
      </c>
      <c r="F39" s="41">
        <v>10848.4</v>
      </c>
      <c r="G39" s="41"/>
      <c r="H39" s="41"/>
      <c r="I39" s="42"/>
      <c r="J39" s="438" t="s">
        <v>254</v>
      </c>
      <c r="K39" s="408"/>
    </row>
    <row r="40" spans="1:11" ht="15.75" x14ac:dyDescent="0.25">
      <c r="A40" s="342"/>
      <c r="B40" s="410"/>
      <c r="C40" s="345"/>
      <c r="D40" s="195">
        <v>2027</v>
      </c>
      <c r="E40" s="43">
        <f t="shared" ref="E40:E41" si="12">F40+G40+H40+I40</f>
        <v>10848.4</v>
      </c>
      <c r="F40" s="43">
        <v>10848.4</v>
      </c>
      <c r="G40" s="43"/>
      <c r="H40" s="43"/>
      <c r="I40" s="44"/>
      <c r="J40" s="439"/>
      <c r="K40" s="408"/>
    </row>
    <row r="41" spans="1:11" ht="15.75" x14ac:dyDescent="0.25">
      <c r="A41" s="342"/>
      <c r="B41" s="410"/>
      <c r="C41" s="345"/>
      <c r="D41" s="195">
        <v>2028</v>
      </c>
      <c r="E41" s="43">
        <f t="shared" si="12"/>
        <v>10848.4</v>
      </c>
      <c r="F41" s="43">
        <v>10848.4</v>
      </c>
      <c r="G41" s="43"/>
      <c r="H41" s="43"/>
      <c r="I41" s="44"/>
      <c r="J41" s="197"/>
      <c r="K41" s="408"/>
    </row>
    <row r="42" spans="1:11" ht="16.5" thickBot="1" x14ac:dyDescent="0.3">
      <c r="A42" s="343"/>
      <c r="B42" s="5"/>
      <c r="C42" s="346"/>
      <c r="D42" s="200"/>
      <c r="E42" s="45"/>
      <c r="F42" s="45"/>
      <c r="G42" s="45"/>
      <c r="H42" s="45"/>
      <c r="I42" s="46"/>
      <c r="J42" s="198"/>
      <c r="K42" s="432"/>
    </row>
    <row r="43" spans="1:11" ht="19.5" customHeight="1" thickBot="1" x14ac:dyDescent="0.3">
      <c r="A43" s="447" t="s">
        <v>101</v>
      </c>
      <c r="B43" s="39" t="s">
        <v>57</v>
      </c>
      <c r="C43" s="448" t="s">
        <v>65</v>
      </c>
      <c r="D43" s="54" t="s">
        <v>32</v>
      </c>
      <c r="E43" s="71">
        <f>E44+E45+E46+E47</f>
        <v>2145.1800000000003</v>
      </c>
      <c r="F43" s="71">
        <f t="shared" ref="F43:I43" si="13">F44+F45+F46+F47</f>
        <v>2145.1800000000003</v>
      </c>
      <c r="G43" s="71">
        <f t="shared" si="13"/>
        <v>0</v>
      </c>
      <c r="H43" s="71">
        <f t="shared" si="13"/>
        <v>0</v>
      </c>
      <c r="I43" s="71">
        <f t="shared" si="13"/>
        <v>0</v>
      </c>
      <c r="J43" s="126"/>
      <c r="K43" s="451" t="s">
        <v>297</v>
      </c>
    </row>
    <row r="44" spans="1:11" ht="29.25" customHeight="1" x14ac:dyDescent="0.25">
      <c r="A44" s="395"/>
      <c r="B44" s="404" t="s">
        <v>396</v>
      </c>
      <c r="C44" s="464"/>
      <c r="D44" s="49">
        <v>2026</v>
      </c>
      <c r="E44" s="64">
        <f>E49+E54</f>
        <v>745.18000000000006</v>
      </c>
      <c r="F44" s="64">
        <f>F49+F54</f>
        <v>745.18000000000006</v>
      </c>
      <c r="G44" s="64">
        <f t="shared" ref="G44:I44" si="14">G49+G54</f>
        <v>0</v>
      </c>
      <c r="H44" s="64">
        <f t="shared" si="14"/>
        <v>0</v>
      </c>
      <c r="I44" s="64">
        <f t="shared" si="14"/>
        <v>0</v>
      </c>
      <c r="J44" s="124" t="s">
        <v>255</v>
      </c>
      <c r="K44" s="400"/>
    </row>
    <row r="45" spans="1:11" ht="27" customHeight="1" x14ac:dyDescent="0.25">
      <c r="A45" s="395"/>
      <c r="B45" s="405"/>
      <c r="C45" s="464"/>
      <c r="D45" s="50">
        <v>2027</v>
      </c>
      <c r="E45" s="66">
        <f>E50+E55</f>
        <v>700</v>
      </c>
      <c r="F45" s="66">
        <f t="shared" ref="F45:I45" si="15">F50+F55</f>
        <v>700</v>
      </c>
      <c r="G45" s="66">
        <f t="shared" si="15"/>
        <v>0</v>
      </c>
      <c r="H45" s="66">
        <f t="shared" si="15"/>
        <v>0</v>
      </c>
      <c r="I45" s="66">
        <f t="shared" si="15"/>
        <v>0</v>
      </c>
      <c r="J45" s="477" t="s">
        <v>256</v>
      </c>
      <c r="K45" s="400"/>
    </row>
    <row r="46" spans="1:11" ht="32.25" customHeight="1" x14ac:dyDescent="0.25">
      <c r="A46" s="395"/>
      <c r="B46" s="405"/>
      <c r="C46" s="464"/>
      <c r="D46" s="50">
        <v>2028</v>
      </c>
      <c r="E46" s="66">
        <f>E51+E56</f>
        <v>700</v>
      </c>
      <c r="F46" s="66">
        <f t="shared" ref="F46:I46" si="16">F51+F56</f>
        <v>700</v>
      </c>
      <c r="G46" s="66">
        <f t="shared" si="16"/>
        <v>0</v>
      </c>
      <c r="H46" s="66">
        <f t="shared" si="16"/>
        <v>0</v>
      </c>
      <c r="I46" s="66">
        <f t="shared" si="16"/>
        <v>0</v>
      </c>
      <c r="J46" s="412"/>
      <c r="K46" s="400"/>
    </row>
    <row r="47" spans="1:11" ht="30.75" customHeight="1" thickBot="1" x14ac:dyDescent="0.3">
      <c r="A47" s="396"/>
      <c r="B47" s="40"/>
      <c r="C47" s="465"/>
      <c r="D47" s="51"/>
      <c r="E47" s="52"/>
      <c r="F47" s="52"/>
      <c r="G47" s="52"/>
      <c r="H47" s="52"/>
      <c r="I47" s="53"/>
      <c r="J47" s="482"/>
      <c r="K47" s="401"/>
    </row>
    <row r="48" spans="1:11" ht="33.75" customHeight="1" thickBot="1" x14ac:dyDescent="0.3">
      <c r="A48" s="341" t="s">
        <v>102</v>
      </c>
      <c r="B48" s="35" t="s">
        <v>52</v>
      </c>
      <c r="C48" s="344" t="s">
        <v>65</v>
      </c>
      <c r="D48" s="36" t="s">
        <v>32</v>
      </c>
      <c r="E48" s="72">
        <f>E49+E50+E51+E52</f>
        <v>1245.18</v>
      </c>
      <c r="F48" s="72">
        <f t="shared" ref="F48:I48" si="17">F49+F50+F51+F52</f>
        <v>1245.18</v>
      </c>
      <c r="G48" s="72">
        <f t="shared" si="17"/>
        <v>0</v>
      </c>
      <c r="H48" s="72">
        <f t="shared" si="17"/>
        <v>0</v>
      </c>
      <c r="I48" s="72">
        <f t="shared" si="17"/>
        <v>0</v>
      </c>
      <c r="J48" s="127"/>
      <c r="K48" s="407" t="s">
        <v>297</v>
      </c>
    </row>
    <row r="49" spans="1:11" ht="25.5" customHeight="1" x14ac:dyDescent="0.25">
      <c r="A49" s="342"/>
      <c r="B49" s="409" t="s">
        <v>442</v>
      </c>
      <c r="C49" s="345"/>
      <c r="D49" s="194">
        <v>2026</v>
      </c>
      <c r="E49" s="41">
        <f>F49+G49+H49+I49</f>
        <v>445.18</v>
      </c>
      <c r="F49" s="41">
        <f>400+45.18</f>
        <v>445.18</v>
      </c>
      <c r="G49" s="41"/>
      <c r="H49" s="41"/>
      <c r="I49" s="42"/>
      <c r="J49" s="411" t="s">
        <v>257</v>
      </c>
      <c r="K49" s="408"/>
    </row>
    <row r="50" spans="1:11" ht="32.25" customHeight="1" x14ac:dyDescent="0.25">
      <c r="A50" s="342"/>
      <c r="B50" s="410"/>
      <c r="C50" s="345"/>
      <c r="D50" s="195">
        <v>2027</v>
      </c>
      <c r="E50" s="43">
        <f t="shared" ref="E50:E51" si="18">F50+G50+H50+I50</f>
        <v>400</v>
      </c>
      <c r="F50" s="43">
        <v>400</v>
      </c>
      <c r="G50" s="43"/>
      <c r="H50" s="43"/>
      <c r="I50" s="44"/>
      <c r="J50" s="412"/>
      <c r="K50" s="408"/>
    </row>
    <row r="51" spans="1:11" ht="36.75" customHeight="1" x14ac:dyDescent="0.25">
      <c r="A51" s="342"/>
      <c r="B51" s="410"/>
      <c r="C51" s="345"/>
      <c r="D51" s="195">
        <v>2028</v>
      </c>
      <c r="E51" s="43">
        <f t="shared" si="18"/>
        <v>400</v>
      </c>
      <c r="F51" s="43">
        <v>400</v>
      </c>
      <c r="G51" s="43"/>
      <c r="H51" s="43"/>
      <c r="I51" s="44"/>
      <c r="J51" s="412"/>
      <c r="K51" s="408"/>
    </row>
    <row r="52" spans="1:11" ht="19.5" customHeight="1" thickBot="1" x14ac:dyDescent="0.3">
      <c r="A52" s="343"/>
      <c r="B52" s="5"/>
      <c r="C52" s="346"/>
      <c r="D52" s="200"/>
      <c r="E52" s="45"/>
      <c r="F52" s="45"/>
      <c r="G52" s="45"/>
      <c r="H52" s="45"/>
      <c r="I52" s="46"/>
      <c r="J52" s="97"/>
      <c r="K52" s="432"/>
    </row>
    <row r="53" spans="1:11" ht="16.5" thickBot="1" x14ac:dyDescent="0.3">
      <c r="A53" s="341" t="s">
        <v>103</v>
      </c>
      <c r="B53" s="35" t="s">
        <v>52</v>
      </c>
      <c r="C53" s="344" t="s">
        <v>65</v>
      </c>
      <c r="D53" s="36" t="s">
        <v>32</v>
      </c>
      <c r="E53" s="72">
        <f>E54+E55+E56+E57</f>
        <v>900</v>
      </c>
      <c r="F53" s="72">
        <f t="shared" ref="F53:I53" si="19">F54+F55+F56+F57</f>
        <v>900</v>
      </c>
      <c r="G53" s="72">
        <f t="shared" si="19"/>
        <v>0</v>
      </c>
      <c r="H53" s="72">
        <f t="shared" si="19"/>
        <v>0</v>
      </c>
      <c r="I53" s="72">
        <f t="shared" si="19"/>
        <v>0</v>
      </c>
      <c r="J53" s="127"/>
      <c r="K53" s="407" t="s">
        <v>297</v>
      </c>
    </row>
    <row r="54" spans="1:11" ht="30" customHeight="1" x14ac:dyDescent="0.25">
      <c r="A54" s="342"/>
      <c r="B54" s="409" t="s">
        <v>397</v>
      </c>
      <c r="C54" s="345"/>
      <c r="D54" s="194">
        <v>2026</v>
      </c>
      <c r="E54" s="41">
        <f>F54+G54+H54+I54</f>
        <v>300</v>
      </c>
      <c r="F54" s="41">
        <v>300</v>
      </c>
      <c r="G54" s="41"/>
      <c r="H54" s="41"/>
      <c r="I54" s="42"/>
      <c r="J54" s="411" t="s">
        <v>258</v>
      </c>
      <c r="K54" s="408"/>
    </row>
    <row r="55" spans="1:11" ht="32.25" customHeight="1" x14ac:dyDescent="0.25">
      <c r="A55" s="342"/>
      <c r="B55" s="410"/>
      <c r="C55" s="345"/>
      <c r="D55" s="195">
        <v>2027</v>
      </c>
      <c r="E55" s="43">
        <f t="shared" ref="E55:E56" si="20">F55+G55+H55+I55</f>
        <v>300</v>
      </c>
      <c r="F55" s="43">
        <v>300</v>
      </c>
      <c r="G55" s="43"/>
      <c r="H55" s="43"/>
      <c r="I55" s="44"/>
      <c r="J55" s="412"/>
      <c r="K55" s="408"/>
    </row>
    <row r="56" spans="1:11" ht="28.5" customHeight="1" x14ac:dyDescent="0.25">
      <c r="A56" s="342"/>
      <c r="B56" s="410"/>
      <c r="C56" s="345"/>
      <c r="D56" s="195">
        <v>2028</v>
      </c>
      <c r="E56" s="43">
        <f t="shared" si="20"/>
        <v>300</v>
      </c>
      <c r="F56" s="43">
        <v>300</v>
      </c>
      <c r="G56" s="43"/>
      <c r="H56" s="43"/>
      <c r="I56" s="44"/>
      <c r="J56" s="412"/>
      <c r="K56" s="408"/>
    </row>
    <row r="57" spans="1:11" ht="16.5" thickBot="1" x14ac:dyDescent="0.3">
      <c r="A57" s="343"/>
      <c r="B57" s="5"/>
      <c r="C57" s="346"/>
      <c r="D57" s="200"/>
      <c r="E57" s="45"/>
      <c r="F57" s="45"/>
      <c r="G57" s="45"/>
      <c r="H57" s="45"/>
      <c r="I57" s="46"/>
      <c r="J57" s="97"/>
      <c r="K57" s="432"/>
    </row>
    <row r="58" spans="1:11" ht="18" customHeight="1" thickBot="1" x14ac:dyDescent="0.3">
      <c r="A58" s="447" t="s">
        <v>104</v>
      </c>
      <c r="B58" s="39" t="s">
        <v>71</v>
      </c>
      <c r="C58" s="448" t="s">
        <v>65</v>
      </c>
      <c r="D58" s="199" t="s">
        <v>32</v>
      </c>
      <c r="E58" s="78">
        <f>E59+E60+E61+E62</f>
        <v>868.5</v>
      </c>
      <c r="F58" s="78">
        <f t="shared" ref="F58:I58" si="21">F59+F60+F61+F62</f>
        <v>868.5</v>
      </c>
      <c r="G58" s="78">
        <f t="shared" si="21"/>
        <v>0</v>
      </c>
      <c r="H58" s="78">
        <f t="shared" si="21"/>
        <v>0</v>
      </c>
      <c r="I58" s="78">
        <f t="shared" si="21"/>
        <v>0</v>
      </c>
      <c r="J58" s="173"/>
      <c r="K58" s="451" t="s">
        <v>199</v>
      </c>
    </row>
    <row r="59" spans="1:11" ht="21.75" customHeight="1" x14ac:dyDescent="0.25">
      <c r="A59" s="395"/>
      <c r="B59" s="404" t="s">
        <v>398</v>
      </c>
      <c r="C59" s="464"/>
      <c r="D59" s="49">
        <v>2026</v>
      </c>
      <c r="E59" s="64">
        <f>E64</f>
        <v>289.5</v>
      </c>
      <c r="F59" s="64">
        <f t="shared" ref="F59:I59" si="22">F64</f>
        <v>289.5</v>
      </c>
      <c r="G59" s="64">
        <f t="shared" si="22"/>
        <v>0</v>
      </c>
      <c r="H59" s="64">
        <f t="shared" si="22"/>
        <v>0</v>
      </c>
      <c r="I59" s="65">
        <f t="shared" si="22"/>
        <v>0</v>
      </c>
      <c r="J59" s="219" t="s">
        <v>341</v>
      </c>
      <c r="K59" s="400"/>
    </row>
    <row r="60" spans="1:11" ht="18.75" customHeight="1" x14ac:dyDescent="0.25">
      <c r="A60" s="395"/>
      <c r="B60" s="405"/>
      <c r="C60" s="464"/>
      <c r="D60" s="50">
        <v>2027</v>
      </c>
      <c r="E60" s="66">
        <f>E65</f>
        <v>289.5</v>
      </c>
      <c r="F60" s="66">
        <f t="shared" ref="F60:I60" si="23">F65</f>
        <v>289.5</v>
      </c>
      <c r="G60" s="66">
        <f t="shared" si="23"/>
        <v>0</v>
      </c>
      <c r="H60" s="66">
        <f t="shared" si="23"/>
        <v>0</v>
      </c>
      <c r="I60" s="67">
        <f t="shared" si="23"/>
        <v>0</v>
      </c>
      <c r="J60" s="102"/>
      <c r="K60" s="400"/>
    </row>
    <row r="61" spans="1:11" ht="20.25" customHeight="1" x14ac:dyDescent="0.25">
      <c r="A61" s="395"/>
      <c r="B61" s="405"/>
      <c r="C61" s="464"/>
      <c r="D61" s="50">
        <v>2028</v>
      </c>
      <c r="E61" s="66">
        <f>E66</f>
        <v>289.5</v>
      </c>
      <c r="F61" s="66">
        <f t="shared" ref="F61:I61" si="24">F66</f>
        <v>289.5</v>
      </c>
      <c r="G61" s="66">
        <f t="shared" si="24"/>
        <v>0</v>
      </c>
      <c r="H61" s="66">
        <f t="shared" si="24"/>
        <v>0</v>
      </c>
      <c r="I61" s="67">
        <f t="shared" si="24"/>
        <v>0</v>
      </c>
      <c r="J61" s="102"/>
      <c r="K61" s="400"/>
    </row>
    <row r="62" spans="1:11" ht="16.5" thickBot="1" x14ac:dyDescent="0.3">
      <c r="A62" s="396"/>
      <c r="B62" s="40"/>
      <c r="C62" s="465"/>
      <c r="D62" s="51"/>
      <c r="E62" s="52"/>
      <c r="F62" s="52"/>
      <c r="G62" s="52"/>
      <c r="H62" s="52"/>
      <c r="I62" s="53"/>
      <c r="J62" s="103"/>
      <c r="K62" s="401"/>
    </row>
    <row r="63" spans="1:11" ht="16.5" thickBot="1" x14ac:dyDescent="0.3">
      <c r="A63" s="341" t="s">
        <v>105</v>
      </c>
      <c r="B63" s="35" t="s">
        <v>52</v>
      </c>
      <c r="C63" s="344" t="s">
        <v>65</v>
      </c>
      <c r="D63" s="36" t="s">
        <v>32</v>
      </c>
      <c r="E63" s="72">
        <f>E64+E65+E66+E67</f>
        <v>868.5</v>
      </c>
      <c r="F63" s="72">
        <f t="shared" ref="F63:I63" si="25">F64+F65+F66+F67</f>
        <v>868.5</v>
      </c>
      <c r="G63" s="72">
        <f t="shared" si="25"/>
        <v>0</v>
      </c>
      <c r="H63" s="72">
        <f t="shared" si="25"/>
        <v>0</v>
      </c>
      <c r="I63" s="72">
        <f t="shared" si="25"/>
        <v>0</v>
      </c>
      <c r="J63" s="127"/>
      <c r="K63" s="407" t="s">
        <v>296</v>
      </c>
    </row>
    <row r="64" spans="1:11" ht="15.75" x14ac:dyDescent="0.25">
      <c r="A64" s="342"/>
      <c r="B64" s="409" t="s">
        <v>399</v>
      </c>
      <c r="C64" s="345"/>
      <c r="D64" s="10">
        <v>2026</v>
      </c>
      <c r="E64" s="41">
        <f>F64+G64+H64+I64</f>
        <v>289.5</v>
      </c>
      <c r="F64" s="41">
        <v>289.5</v>
      </c>
      <c r="G64" s="41"/>
      <c r="H64" s="41"/>
      <c r="I64" s="42"/>
      <c r="J64" s="96"/>
      <c r="K64" s="408"/>
    </row>
    <row r="65" spans="1:11" ht="15.75" x14ac:dyDescent="0.25">
      <c r="A65" s="342"/>
      <c r="B65" s="410"/>
      <c r="C65" s="345"/>
      <c r="D65" s="12">
        <v>2027</v>
      </c>
      <c r="E65" s="43">
        <f>F65+G65+H65+I65</f>
        <v>289.5</v>
      </c>
      <c r="F65" s="43">
        <v>289.5</v>
      </c>
      <c r="G65" s="43"/>
      <c r="H65" s="43"/>
      <c r="I65" s="44"/>
      <c r="J65" s="438" t="s">
        <v>259</v>
      </c>
      <c r="K65" s="408"/>
    </row>
    <row r="66" spans="1:11" ht="15.75" x14ac:dyDescent="0.25">
      <c r="A66" s="342"/>
      <c r="B66" s="410"/>
      <c r="C66" s="345"/>
      <c r="D66" s="12">
        <v>2028</v>
      </c>
      <c r="E66" s="43">
        <f>F66+G66+H66+I66</f>
        <v>289.5</v>
      </c>
      <c r="F66" s="43">
        <v>289.5</v>
      </c>
      <c r="G66" s="43"/>
      <c r="H66" s="43"/>
      <c r="I66" s="44"/>
      <c r="J66" s="439"/>
      <c r="K66" s="408"/>
    </row>
    <row r="67" spans="1:11" ht="16.5" thickBot="1" x14ac:dyDescent="0.3">
      <c r="A67" s="343"/>
      <c r="B67" s="5"/>
      <c r="C67" s="346"/>
      <c r="D67" s="14"/>
      <c r="E67" s="45"/>
      <c r="F67" s="45"/>
      <c r="G67" s="45"/>
      <c r="H67" s="45"/>
      <c r="I67" s="46"/>
      <c r="J67" s="97"/>
      <c r="K67" s="432"/>
    </row>
    <row r="68" spans="1:11" ht="16.5" thickBot="1" x14ac:dyDescent="0.3">
      <c r="A68" s="447" t="s">
        <v>106</v>
      </c>
      <c r="B68" s="39" t="s">
        <v>84</v>
      </c>
      <c r="C68" s="448" t="s">
        <v>65</v>
      </c>
      <c r="D68" s="54" t="s">
        <v>32</v>
      </c>
      <c r="E68" s="71">
        <f>E69+E70+E71+E72</f>
        <v>14588.689999999999</v>
      </c>
      <c r="F68" s="71">
        <f t="shared" ref="F68:I68" si="26">F69+F70+F71+F72</f>
        <v>14588.689999999999</v>
      </c>
      <c r="G68" s="71">
        <f t="shared" si="26"/>
        <v>0</v>
      </c>
      <c r="H68" s="71">
        <f t="shared" si="26"/>
        <v>0</v>
      </c>
      <c r="I68" s="71">
        <f t="shared" si="26"/>
        <v>0</v>
      </c>
      <c r="J68" s="101"/>
      <c r="K68" s="451" t="s">
        <v>297</v>
      </c>
    </row>
    <row r="69" spans="1:11" ht="15.75" x14ac:dyDescent="0.25">
      <c r="A69" s="395"/>
      <c r="B69" s="404" t="s">
        <v>400</v>
      </c>
      <c r="C69" s="464"/>
      <c r="D69" s="49">
        <v>2026</v>
      </c>
      <c r="E69" s="64">
        <f>E74+E79+E84+E89-0.01</f>
        <v>4768.1099999999997</v>
      </c>
      <c r="F69" s="64">
        <f>F74+F79+F84+F89-0.01</f>
        <v>4768.1099999999997</v>
      </c>
      <c r="G69" s="64">
        <f t="shared" ref="G69:I69" si="27">G74+G79+G84+G89</f>
        <v>0</v>
      </c>
      <c r="H69" s="64">
        <f t="shared" si="27"/>
        <v>0</v>
      </c>
      <c r="I69" s="64">
        <f t="shared" si="27"/>
        <v>0</v>
      </c>
      <c r="J69" s="102"/>
      <c r="K69" s="400"/>
    </row>
    <row r="70" spans="1:11" ht="15.75" x14ac:dyDescent="0.25">
      <c r="A70" s="395"/>
      <c r="B70" s="405"/>
      <c r="C70" s="464"/>
      <c r="D70" s="50">
        <v>2027</v>
      </c>
      <c r="E70" s="66">
        <f>E75+E80+E85+E90</f>
        <v>4910.29</v>
      </c>
      <c r="F70" s="66">
        <f t="shared" ref="F70:I70" si="28">F75+F80+F85+F90</f>
        <v>4910.29</v>
      </c>
      <c r="G70" s="66">
        <f t="shared" si="28"/>
        <v>0</v>
      </c>
      <c r="H70" s="66">
        <f t="shared" si="28"/>
        <v>0</v>
      </c>
      <c r="I70" s="66">
        <f t="shared" si="28"/>
        <v>0</v>
      </c>
      <c r="J70" s="169" t="s">
        <v>261</v>
      </c>
      <c r="K70" s="400"/>
    </row>
    <row r="71" spans="1:11" ht="15.75" x14ac:dyDescent="0.25">
      <c r="A71" s="395"/>
      <c r="B71" s="405"/>
      <c r="C71" s="464"/>
      <c r="D71" s="50">
        <v>2028</v>
      </c>
      <c r="E71" s="66">
        <f>E76+E81+E86+E91</f>
        <v>4910.29</v>
      </c>
      <c r="F71" s="66">
        <f t="shared" ref="F71:I71" si="29">F76+F81+F86+F91</f>
        <v>4910.29</v>
      </c>
      <c r="G71" s="66">
        <f t="shared" si="29"/>
        <v>0</v>
      </c>
      <c r="H71" s="66">
        <f t="shared" si="29"/>
        <v>0</v>
      </c>
      <c r="I71" s="66">
        <f t="shared" si="29"/>
        <v>0</v>
      </c>
      <c r="J71" s="102"/>
      <c r="K71" s="400"/>
    </row>
    <row r="72" spans="1:11" ht="16.5" thickBot="1" x14ac:dyDescent="0.3">
      <c r="A72" s="396"/>
      <c r="B72" s="40"/>
      <c r="C72" s="465"/>
      <c r="D72" s="51"/>
      <c r="E72" s="52"/>
      <c r="F72" s="52"/>
      <c r="G72" s="52"/>
      <c r="H72" s="52"/>
      <c r="I72" s="53"/>
      <c r="J72" s="103"/>
      <c r="K72" s="401"/>
    </row>
    <row r="73" spans="1:11" ht="16.5" thickBot="1" x14ac:dyDescent="0.3">
      <c r="A73" s="341" t="s">
        <v>107</v>
      </c>
      <c r="B73" s="35" t="s">
        <v>52</v>
      </c>
      <c r="C73" s="344" t="s">
        <v>65</v>
      </c>
      <c r="D73" s="36" t="s">
        <v>32</v>
      </c>
      <c r="E73" s="72">
        <f>E74+E75+E76+E77</f>
        <v>7696.23</v>
      </c>
      <c r="F73" s="72">
        <f t="shared" ref="F73:I73" si="30">F74+F75+F76+F77</f>
        <v>7696.23</v>
      </c>
      <c r="G73" s="72">
        <f t="shared" si="30"/>
        <v>0</v>
      </c>
      <c r="H73" s="72">
        <f t="shared" si="30"/>
        <v>0</v>
      </c>
      <c r="I73" s="72">
        <f t="shared" si="30"/>
        <v>0</v>
      </c>
      <c r="J73" s="127"/>
      <c r="K73" s="407" t="s">
        <v>297</v>
      </c>
    </row>
    <row r="74" spans="1:11" ht="24.75" customHeight="1" x14ac:dyDescent="0.25">
      <c r="A74" s="342"/>
      <c r="B74" s="409" t="s">
        <v>401</v>
      </c>
      <c r="C74" s="345"/>
      <c r="D74" s="10">
        <v>2026</v>
      </c>
      <c r="E74" s="41">
        <f>F74+G74+H74+I74</f>
        <v>2565.41</v>
      </c>
      <c r="F74" s="41">
        <v>2565.41</v>
      </c>
      <c r="G74" s="41"/>
      <c r="H74" s="41"/>
      <c r="I74" s="42"/>
      <c r="J74" s="96"/>
      <c r="K74" s="408"/>
    </row>
    <row r="75" spans="1:11" ht="28.5" customHeight="1" x14ac:dyDescent="0.25">
      <c r="A75" s="342"/>
      <c r="B75" s="410"/>
      <c r="C75" s="345"/>
      <c r="D75" s="12">
        <v>2027</v>
      </c>
      <c r="E75" s="43">
        <f>F75+G75+H75+I75</f>
        <v>2565.41</v>
      </c>
      <c r="F75" s="43">
        <v>2565.41</v>
      </c>
      <c r="G75" s="43"/>
      <c r="H75" s="43"/>
      <c r="I75" s="44"/>
      <c r="J75" s="438" t="s">
        <v>309</v>
      </c>
      <c r="K75" s="408"/>
    </row>
    <row r="76" spans="1:11" ht="33.75" customHeight="1" x14ac:dyDescent="0.25">
      <c r="A76" s="342"/>
      <c r="B76" s="410"/>
      <c r="C76" s="345"/>
      <c r="D76" s="12">
        <v>2028</v>
      </c>
      <c r="E76" s="43">
        <f>F76+G76+H76+I76</f>
        <v>2565.41</v>
      </c>
      <c r="F76" s="43">
        <v>2565.41</v>
      </c>
      <c r="G76" s="43"/>
      <c r="H76" s="43"/>
      <c r="I76" s="44"/>
      <c r="J76" s="439"/>
      <c r="K76" s="408"/>
    </row>
    <row r="77" spans="1:11" ht="16.5" thickBot="1" x14ac:dyDescent="0.3">
      <c r="A77" s="343"/>
      <c r="B77" s="5"/>
      <c r="C77" s="346"/>
      <c r="D77" s="14"/>
      <c r="E77" s="45"/>
      <c r="F77" s="45"/>
      <c r="G77" s="45"/>
      <c r="H77" s="45"/>
      <c r="I77" s="46"/>
      <c r="J77" s="97"/>
      <c r="K77" s="432"/>
    </row>
    <row r="78" spans="1:11" ht="16.5" thickBot="1" x14ac:dyDescent="0.3">
      <c r="A78" s="341" t="s">
        <v>108</v>
      </c>
      <c r="B78" s="35" t="s">
        <v>52</v>
      </c>
      <c r="C78" s="344" t="s">
        <v>65</v>
      </c>
      <c r="D78" s="36" t="s">
        <v>32</v>
      </c>
      <c r="E78" s="72">
        <f>E79+E80+E81+E82</f>
        <v>900</v>
      </c>
      <c r="F78" s="72">
        <f t="shared" ref="F78:I78" si="31">F79+F80+F81+F82</f>
        <v>900</v>
      </c>
      <c r="G78" s="72">
        <f t="shared" si="31"/>
        <v>0</v>
      </c>
      <c r="H78" s="72">
        <f t="shared" si="31"/>
        <v>0</v>
      </c>
      <c r="I78" s="72">
        <f t="shared" si="31"/>
        <v>0</v>
      </c>
      <c r="J78" s="127"/>
      <c r="K78" s="407" t="s">
        <v>297</v>
      </c>
    </row>
    <row r="79" spans="1:11" ht="15.75" x14ac:dyDescent="0.25">
      <c r="A79" s="342"/>
      <c r="B79" s="409" t="s">
        <v>264</v>
      </c>
      <c r="C79" s="345"/>
      <c r="D79" s="10">
        <v>2026</v>
      </c>
      <c r="E79" s="41">
        <f>F79+G79+H79+I79</f>
        <v>300</v>
      </c>
      <c r="F79" s="41">
        <v>300</v>
      </c>
      <c r="G79" s="41"/>
      <c r="H79" s="41"/>
      <c r="I79" s="42"/>
      <c r="J79" s="96"/>
      <c r="K79" s="408"/>
    </row>
    <row r="80" spans="1:11" ht="15.75" x14ac:dyDescent="0.25">
      <c r="A80" s="342"/>
      <c r="B80" s="410"/>
      <c r="C80" s="345"/>
      <c r="D80" s="12">
        <v>2027</v>
      </c>
      <c r="E80" s="43">
        <f>F80+G80+H80+I80</f>
        <v>300</v>
      </c>
      <c r="F80" s="43">
        <v>300</v>
      </c>
      <c r="G80" s="43"/>
      <c r="H80" s="43"/>
      <c r="I80" s="44"/>
      <c r="J80" s="438" t="s">
        <v>264</v>
      </c>
      <c r="K80" s="408"/>
    </row>
    <row r="81" spans="1:11" ht="15.75" x14ac:dyDescent="0.25">
      <c r="A81" s="342"/>
      <c r="B81" s="410"/>
      <c r="C81" s="345"/>
      <c r="D81" s="12">
        <v>2028</v>
      </c>
      <c r="E81" s="43">
        <f>F81+G81+H81+I81</f>
        <v>300</v>
      </c>
      <c r="F81" s="43">
        <v>300</v>
      </c>
      <c r="G81" s="43"/>
      <c r="H81" s="43"/>
      <c r="I81" s="44"/>
      <c r="J81" s="439"/>
      <c r="K81" s="408"/>
    </row>
    <row r="82" spans="1:11" ht="16.5" thickBot="1" x14ac:dyDescent="0.3">
      <c r="A82" s="343"/>
      <c r="B82" s="5"/>
      <c r="C82" s="346"/>
      <c r="D82" s="14"/>
      <c r="E82" s="45"/>
      <c r="F82" s="45"/>
      <c r="G82" s="45"/>
      <c r="H82" s="45"/>
      <c r="I82" s="46"/>
      <c r="J82" s="97"/>
      <c r="K82" s="432"/>
    </row>
    <row r="83" spans="1:11" ht="16.5" thickBot="1" x14ac:dyDescent="0.3">
      <c r="A83" s="341" t="s">
        <v>109</v>
      </c>
      <c r="B83" s="35" t="s">
        <v>52</v>
      </c>
      <c r="C83" s="344" t="s">
        <v>65</v>
      </c>
      <c r="D83" s="36" t="s">
        <v>32</v>
      </c>
      <c r="E83" s="72">
        <f>E84+E85+E86+E87</f>
        <v>1551.5700000000002</v>
      </c>
      <c r="F83" s="72">
        <f t="shared" ref="F83:I83" si="32">F84+F85+F86+F87</f>
        <v>1551.5700000000002</v>
      </c>
      <c r="G83" s="72">
        <f t="shared" si="32"/>
        <v>0</v>
      </c>
      <c r="H83" s="72">
        <f t="shared" si="32"/>
        <v>0</v>
      </c>
      <c r="I83" s="72">
        <f t="shared" si="32"/>
        <v>0</v>
      </c>
      <c r="J83" s="127"/>
      <c r="K83" s="407" t="s">
        <v>297</v>
      </c>
    </row>
    <row r="84" spans="1:11" ht="15.75" x14ac:dyDescent="0.25">
      <c r="A84" s="342"/>
      <c r="B84" s="409" t="s">
        <v>402</v>
      </c>
      <c r="C84" s="345"/>
      <c r="D84" s="10">
        <v>2026</v>
      </c>
      <c r="E84" s="41">
        <f>F84+G84+H84+I84</f>
        <v>517.19000000000005</v>
      </c>
      <c r="F84" s="41">
        <v>517.19000000000005</v>
      </c>
      <c r="G84" s="41"/>
      <c r="H84" s="41"/>
      <c r="I84" s="42"/>
      <c r="J84" s="438" t="s">
        <v>265</v>
      </c>
      <c r="K84" s="408"/>
    </row>
    <row r="85" spans="1:11" ht="15.75" x14ac:dyDescent="0.25">
      <c r="A85" s="342"/>
      <c r="B85" s="410"/>
      <c r="C85" s="345"/>
      <c r="D85" s="12">
        <v>2027</v>
      </c>
      <c r="E85" s="43">
        <f>F85+G85+H85+I85</f>
        <v>517.19000000000005</v>
      </c>
      <c r="F85" s="43">
        <v>517.19000000000005</v>
      </c>
      <c r="G85" s="43"/>
      <c r="H85" s="43"/>
      <c r="I85" s="44"/>
      <c r="J85" s="439"/>
      <c r="K85" s="408"/>
    </row>
    <row r="86" spans="1:11" ht="15.75" x14ac:dyDescent="0.25">
      <c r="A86" s="342"/>
      <c r="B86" s="410"/>
      <c r="C86" s="345"/>
      <c r="D86" s="12">
        <v>2028</v>
      </c>
      <c r="E86" s="43">
        <f>F86+G86+H86+I86</f>
        <v>517.19000000000005</v>
      </c>
      <c r="F86" s="43">
        <v>517.19000000000005</v>
      </c>
      <c r="G86" s="43"/>
      <c r="H86" s="43"/>
      <c r="I86" s="44"/>
      <c r="J86" s="439"/>
      <c r="K86" s="408"/>
    </row>
    <row r="87" spans="1:11" ht="16.5" thickBot="1" x14ac:dyDescent="0.3">
      <c r="A87" s="343"/>
      <c r="B87" s="5"/>
      <c r="C87" s="346"/>
      <c r="D87" s="14"/>
      <c r="E87" s="45"/>
      <c r="F87" s="45"/>
      <c r="G87" s="45"/>
      <c r="H87" s="45"/>
      <c r="I87" s="46"/>
      <c r="J87" s="97"/>
      <c r="K87" s="432"/>
    </row>
    <row r="88" spans="1:11" ht="16.5" thickBot="1" x14ac:dyDescent="0.3">
      <c r="A88" s="341" t="s">
        <v>110</v>
      </c>
      <c r="B88" s="35" t="s">
        <v>52</v>
      </c>
      <c r="C88" s="344" t="s">
        <v>65</v>
      </c>
      <c r="D88" s="36" t="s">
        <v>32</v>
      </c>
      <c r="E88" s="72">
        <f>E89+E90+E91+E92</f>
        <v>4440.8999999999996</v>
      </c>
      <c r="F88" s="72">
        <f t="shared" ref="F88:I88" si="33">F89+F90+F91+F92</f>
        <v>4440.8999999999996</v>
      </c>
      <c r="G88" s="72">
        <f t="shared" si="33"/>
        <v>0</v>
      </c>
      <c r="H88" s="72">
        <f t="shared" si="33"/>
        <v>0</v>
      </c>
      <c r="I88" s="72">
        <f t="shared" si="33"/>
        <v>0</v>
      </c>
      <c r="J88" s="127"/>
      <c r="K88" s="407" t="s">
        <v>168</v>
      </c>
    </row>
    <row r="89" spans="1:11" ht="15.75" x14ac:dyDescent="0.25">
      <c r="A89" s="342"/>
      <c r="B89" s="409" t="s">
        <v>308</v>
      </c>
      <c r="C89" s="345"/>
      <c r="D89" s="10">
        <v>2026</v>
      </c>
      <c r="E89" s="41">
        <f>F89+G89+H89+I89</f>
        <v>1385.52</v>
      </c>
      <c r="F89" s="41">
        <f>1527.69-142.17</f>
        <v>1385.52</v>
      </c>
      <c r="G89" s="41"/>
      <c r="H89" s="41"/>
      <c r="I89" s="42"/>
      <c r="J89" s="96"/>
      <c r="K89" s="408"/>
    </row>
    <row r="90" spans="1:11" ht="24" customHeight="1" x14ac:dyDescent="0.25">
      <c r="A90" s="342"/>
      <c r="B90" s="410"/>
      <c r="C90" s="345"/>
      <c r="D90" s="12">
        <v>2027</v>
      </c>
      <c r="E90" s="43">
        <f>F90+G90+H90+I90</f>
        <v>1527.69</v>
      </c>
      <c r="F90" s="43">
        <v>1527.69</v>
      </c>
      <c r="G90" s="43"/>
      <c r="H90" s="43"/>
      <c r="I90" s="44"/>
      <c r="J90" s="438" t="s">
        <v>308</v>
      </c>
      <c r="K90" s="408"/>
    </row>
    <row r="91" spans="1:11" ht="30" customHeight="1" x14ac:dyDescent="0.25">
      <c r="A91" s="342"/>
      <c r="B91" s="410"/>
      <c r="C91" s="345"/>
      <c r="D91" s="12">
        <v>2028</v>
      </c>
      <c r="E91" s="43">
        <f>F91+G91+H91+I91</f>
        <v>1527.69</v>
      </c>
      <c r="F91" s="43">
        <v>1527.69</v>
      </c>
      <c r="G91" s="43"/>
      <c r="H91" s="43"/>
      <c r="I91" s="44"/>
      <c r="J91" s="439"/>
      <c r="K91" s="408"/>
    </row>
    <row r="92" spans="1:11" ht="16.5" thickBot="1" x14ac:dyDescent="0.3">
      <c r="A92" s="343"/>
      <c r="B92" s="5"/>
      <c r="C92" s="346"/>
      <c r="D92" s="14"/>
      <c r="E92" s="45"/>
      <c r="F92" s="45"/>
      <c r="G92" s="45"/>
      <c r="H92" s="45"/>
      <c r="I92" s="46"/>
      <c r="J92" s="97"/>
      <c r="K92" s="432"/>
    </row>
    <row r="93" spans="1:11" ht="16.5" thickBot="1" x14ac:dyDescent="0.3">
      <c r="A93" s="341" t="s">
        <v>374</v>
      </c>
      <c r="B93" s="35" t="s">
        <v>52</v>
      </c>
      <c r="C93" s="344" t="s">
        <v>65</v>
      </c>
      <c r="D93" s="235" t="s">
        <v>32</v>
      </c>
      <c r="E93" s="72">
        <f>E94+E95+E96+E97</f>
        <v>0</v>
      </c>
      <c r="F93" s="72">
        <f t="shared" ref="F93:I93" si="34">F94+F95+F96+F97</f>
        <v>0</v>
      </c>
      <c r="G93" s="72">
        <f t="shared" si="34"/>
        <v>0</v>
      </c>
      <c r="H93" s="72">
        <f t="shared" si="34"/>
        <v>0</v>
      </c>
      <c r="I93" s="72">
        <f t="shared" si="34"/>
        <v>0</v>
      </c>
      <c r="J93" s="127"/>
      <c r="K93" s="407" t="s">
        <v>168</v>
      </c>
    </row>
    <row r="94" spans="1:11" ht="15.75" x14ac:dyDescent="0.25">
      <c r="A94" s="342"/>
      <c r="B94" s="409" t="s">
        <v>403</v>
      </c>
      <c r="C94" s="345"/>
      <c r="D94" s="231">
        <v>2026</v>
      </c>
      <c r="E94" s="41">
        <f>F94+G94+H94+I94</f>
        <v>0</v>
      </c>
      <c r="F94" s="41"/>
      <c r="G94" s="41"/>
      <c r="H94" s="41"/>
      <c r="I94" s="42"/>
      <c r="J94" s="235"/>
      <c r="K94" s="408"/>
    </row>
    <row r="95" spans="1:11" ht="15.75" x14ac:dyDescent="0.25">
      <c r="A95" s="342"/>
      <c r="B95" s="410"/>
      <c r="C95" s="345"/>
      <c r="D95" s="232">
        <v>2027</v>
      </c>
      <c r="E95" s="43">
        <f>F95+G95+H95+I95</f>
        <v>0</v>
      </c>
      <c r="F95" s="43"/>
      <c r="G95" s="43"/>
      <c r="H95" s="43"/>
      <c r="I95" s="44"/>
      <c r="J95" s="438" t="s">
        <v>375</v>
      </c>
      <c r="K95" s="408"/>
    </row>
    <row r="96" spans="1:11" ht="15.75" x14ac:dyDescent="0.25">
      <c r="A96" s="342"/>
      <c r="B96" s="410"/>
      <c r="C96" s="345"/>
      <c r="D96" s="232">
        <v>2028</v>
      </c>
      <c r="E96" s="43">
        <f>F96+G96+H96+I96</f>
        <v>0</v>
      </c>
      <c r="F96" s="43"/>
      <c r="G96" s="43"/>
      <c r="H96" s="43"/>
      <c r="I96" s="44"/>
      <c r="J96" s="439"/>
      <c r="K96" s="408"/>
    </row>
    <row r="97" spans="1:11" ht="16.5" thickBot="1" x14ac:dyDescent="0.3">
      <c r="A97" s="343"/>
      <c r="B97" s="5"/>
      <c r="C97" s="346"/>
      <c r="D97" s="242"/>
      <c r="E97" s="45"/>
      <c r="F97" s="45"/>
      <c r="G97" s="45"/>
      <c r="H97" s="45"/>
      <c r="I97" s="46"/>
      <c r="J97" s="236"/>
      <c r="K97" s="432"/>
    </row>
    <row r="98" spans="1:11" ht="16.5" customHeight="1" thickBot="1" x14ac:dyDescent="0.3">
      <c r="A98" s="447" t="s">
        <v>111</v>
      </c>
      <c r="B98" s="39" t="s">
        <v>87</v>
      </c>
      <c r="C98" s="448" t="s">
        <v>65</v>
      </c>
      <c r="D98" s="101" t="s">
        <v>32</v>
      </c>
      <c r="E98" s="71">
        <f>E99+E100+E101+E102</f>
        <v>39086.019999999997</v>
      </c>
      <c r="F98" s="71">
        <f>F99+F100+F101+F102</f>
        <v>32164.12</v>
      </c>
      <c r="G98" s="71">
        <f t="shared" ref="G98:I98" si="35">G99+G100+G101+G102</f>
        <v>6921.9</v>
      </c>
      <c r="H98" s="71">
        <f t="shared" si="35"/>
        <v>0</v>
      </c>
      <c r="I98" s="71">
        <f t="shared" si="35"/>
        <v>0</v>
      </c>
      <c r="J98" s="173"/>
      <c r="K98" s="451" t="s">
        <v>297</v>
      </c>
    </row>
    <row r="99" spans="1:11" ht="15.75" customHeight="1" x14ac:dyDescent="0.25">
      <c r="A99" s="395"/>
      <c r="B99" s="404" t="s">
        <v>404</v>
      </c>
      <c r="C99" s="464"/>
      <c r="D99" s="49">
        <v>2026</v>
      </c>
      <c r="E99" s="64">
        <f>F99+G99+H99+I99</f>
        <v>13011.46</v>
      </c>
      <c r="F99" s="64">
        <f>F104+F109+F114+F124+F119-0.01</f>
        <v>10704.76</v>
      </c>
      <c r="G99" s="64">
        <f t="shared" ref="G99:I99" si="36">G104+G109+G114+G124</f>
        <v>2306.6999999999998</v>
      </c>
      <c r="H99" s="64">
        <f t="shared" si="36"/>
        <v>0</v>
      </c>
      <c r="I99" s="64">
        <f t="shared" si="36"/>
        <v>0</v>
      </c>
      <c r="J99" s="477" t="s">
        <v>266</v>
      </c>
      <c r="K99" s="400"/>
    </row>
    <row r="100" spans="1:11" ht="15.75" x14ac:dyDescent="0.25">
      <c r="A100" s="395"/>
      <c r="B100" s="405"/>
      <c r="C100" s="464"/>
      <c r="D100" s="50">
        <v>2027</v>
      </c>
      <c r="E100" s="66">
        <f>F100+G100+H100+I100</f>
        <v>13036.079999999998</v>
      </c>
      <c r="F100" s="66">
        <f>F105+F110+F115+F125+F120</f>
        <v>10729.38</v>
      </c>
      <c r="G100" s="66">
        <f t="shared" ref="G100:I100" si="37">G105+G110+G115+G125</f>
        <v>2306.6999999999998</v>
      </c>
      <c r="H100" s="66">
        <f t="shared" si="37"/>
        <v>0</v>
      </c>
      <c r="I100" s="66">
        <f t="shared" si="37"/>
        <v>0</v>
      </c>
      <c r="J100" s="412"/>
      <c r="K100" s="400"/>
    </row>
    <row r="101" spans="1:11" ht="15.75" x14ac:dyDescent="0.25">
      <c r="A101" s="395"/>
      <c r="B101" s="405"/>
      <c r="C101" s="464"/>
      <c r="D101" s="50">
        <v>2028</v>
      </c>
      <c r="E101" s="66">
        <f>F101+G101+H101+I101</f>
        <v>13038.48</v>
      </c>
      <c r="F101" s="66">
        <f>F106+F116+F111+F126+F121</f>
        <v>10729.98</v>
      </c>
      <c r="G101" s="66">
        <f t="shared" ref="G101:I101" si="38">G106+G116+G111+G126</f>
        <v>2308.5</v>
      </c>
      <c r="H101" s="66">
        <f t="shared" si="38"/>
        <v>0</v>
      </c>
      <c r="I101" s="66">
        <f t="shared" si="38"/>
        <v>0</v>
      </c>
      <c r="J101" s="478"/>
      <c r="K101" s="400"/>
    </row>
    <row r="102" spans="1:11" ht="16.5" thickBot="1" x14ac:dyDescent="0.3">
      <c r="A102" s="396"/>
      <c r="B102" s="40"/>
      <c r="C102" s="465"/>
      <c r="D102" s="51"/>
      <c r="E102" s="52"/>
      <c r="F102" s="52"/>
      <c r="G102" s="52"/>
      <c r="H102" s="52"/>
      <c r="I102" s="53"/>
      <c r="J102" s="103"/>
      <c r="K102" s="401"/>
    </row>
    <row r="103" spans="1:11" ht="16.5" thickBot="1" x14ac:dyDescent="0.3">
      <c r="A103" s="341" t="s">
        <v>112</v>
      </c>
      <c r="B103" s="35" t="s">
        <v>52</v>
      </c>
      <c r="C103" s="344" t="s">
        <v>65</v>
      </c>
      <c r="D103" s="228" t="s">
        <v>32</v>
      </c>
      <c r="E103" s="72">
        <f>E104+E105+E106+E107</f>
        <v>26914.23</v>
      </c>
      <c r="F103" s="72">
        <f t="shared" ref="F103:I103" si="39">F104+F105+F106+F107</f>
        <v>19992.330000000002</v>
      </c>
      <c r="G103" s="72">
        <f t="shared" si="39"/>
        <v>6921.9</v>
      </c>
      <c r="H103" s="72">
        <f t="shared" si="39"/>
        <v>0</v>
      </c>
      <c r="I103" s="72">
        <f t="shared" si="39"/>
        <v>0</v>
      </c>
      <c r="J103" s="127"/>
      <c r="K103" s="407" t="s">
        <v>297</v>
      </c>
    </row>
    <row r="104" spans="1:11" ht="23.25" customHeight="1" x14ac:dyDescent="0.25">
      <c r="A104" s="342"/>
      <c r="B104" s="409" t="s">
        <v>405</v>
      </c>
      <c r="C104" s="345"/>
      <c r="D104" s="226">
        <v>2026</v>
      </c>
      <c r="E104" s="41">
        <f>F104+G104+H104+I104</f>
        <v>8958.369999999999</v>
      </c>
      <c r="F104" s="41">
        <f>5901.13+768.9-18.36</f>
        <v>6651.67</v>
      </c>
      <c r="G104" s="41">
        <v>2306.6999999999998</v>
      </c>
      <c r="H104" s="41"/>
      <c r="I104" s="42"/>
      <c r="J104" s="228"/>
      <c r="K104" s="408"/>
    </row>
    <row r="105" spans="1:11" ht="15.75" x14ac:dyDescent="0.25">
      <c r="A105" s="342"/>
      <c r="B105" s="410"/>
      <c r="C105" s="345"/>
      <c r="D105" s="227">
        <v>2027</v>
      </c>
      <c r="E105" s="43">
        <f>F105+G105+H105+I105</f>
        <v>8976.73</v>
      </c>
      <c r="F105" s="43">
        <f>5901.13+768.9</f>
        <v>6670.03</v>
      </c>
      <c r="G105" s="43">
        <v>2306.6999999999998</v>
      </c>
      <c r="H105" s="43"/>
      <c r="I105" s="44"/>
      <c r="J105" s="438" t="s">
        <v>268</v>
      </c>
      <c r="K105" s="408"/>
    </row>
    <row r="106" spans="1:11" ht="27" customHeight="1" x14ac:dyDescent="0.25">
      <c r="A106" s="342"/>
      <c r="B106" s="410"/>
      <c r="C106" s="345"/>
      <c r="D106" s="227">
        <v>2028</v>
      </c>
      <c r="E106" s="43">
        <f>F106+G106+H106+I106</f>
        <v>8979.130000000001</v>
      </c>
      <c r="F106" s="43">
        <f>5901.13+769.5</f>
        <v>6670.63</v>
      </c>
      <c r="G106" s="43">
        <v>2308.5</v>
      </c>
      <c r="H106" s="43"/>
      <c r="I106" s="44"/>
      <c r="J106" s="439"/>
      <c r="K106" s="408"/>
    </row>
    <row r="107" spans="1:11" ht="16.5" thickBot="1" x14ac:dyDescent="0.3">
      <c r="A107" s="343"/>
      <c r="B107" s="5"/>
      <c r="C107" s="346"/>
      <c r="D107" s="230"/>
      <c r="E107" s="45"/>
      <c r="F107" s="45"/>
      <c r="G107" s="45"/>
      <c r="H107" s="45"/>
      <c r="I107" s="46"/>
      <c r="J107" s="229"/>
      <c r="K107" s="432"/>
    </row>
    <row r="108" spans="1:11" ht="16.5" thickBot="1" x14ac:dyDescent="0.3">
      <c r="A108" s="341" t="s">
        <v>113</v>
      </c>
      <c r="B108" s="35" t="s">
        <v>52</v>
      </c>
      <c r="C108" s="344" t="s">
        <v>65</v>
      </c>
      <c r="D108" s="228" t="s">
        <v>32</v>
      </c>
      <c r="E108" s="72">
        <f>E109+E110+E111+E112</f>
        <v>0</v>
      </c>
      <c r="F108" s="72">
        <f t="shared" ref="F108:I108" si="40">F109+F110+F111+F112</f>
        <v>0</v>
      </c>
      <c r="G108" s="72">
        <f t="shared" si="40"/>
        <v>0</v>
      </c>
      <c r="H108" s="72">
        <f t="shared" si="40"/>
        <v>0</v>
      </c>
      <c r="I108" s="72">
        <f t="shared" si="40"/>
        <v>0</v>
      </c>
      <c r="J108" s="127"/>
      <c r="K108" s="407" t="s">
        <v>297</v>
      </c>
    </row>
    <row r="109" spans="1:11" ht="15.75" x14ac:dyDescent="0.25">
      <c r="A109" s="342"/>
      <c r="B109" s="409" t="s">
        <v>115</v>
      </c>
      <c r="C109" s="345"/>
      <c r="D109" s="226">
        <v>2026</v>
      </c>
      <c r="E109" s="41"/>
      <c r="F109" s="41"/>
      <c r="G109" s="41"/>
      <c r="H109" s="41"/>
      <c r="I109" s="42"/>
      <c r="J109" s="438" t="s">
        <v>115</v>
      </c>
      <c r="K109" s="408"/>
    </row>
    <row r="110" spans="1:11" ht="15.75" customHeight="1" x14ac:dyDescent="0.25">
      <c r="A110" s="342"/>
      <c r="B110" s="410"/>
      <c r="C110" s="345"/>
      <c r="D110" s="227">
        <v>2027</v>
      </c>
      <c r="E110" s="43"/>
      <c r="F110" s="43"/>
      <c r="G110" s="43"/>
      <c r="H110" s="43"/>
      <c r="I110" s="44"/>
      <c r="J110" s="439"/>
      <c r="K110" s="408"/>
    </row>
    <row r="111" spans="1:11" ht="19.5" customHeight="1" x14ac:dyDescent="0.25">
      <c r="A111" s="342"/>
      <c r="B111" s="410"/>
      <c r="C111" s="345"/>
      <c r="D111" s="227">
        <v>2028</v>
      </c>
      <c r="E111" s="43"/>
      <c r="F111" s="43"/>
      <c r="G111" s="43"/>
      <c r="H111" s="43"/>
      <c r="I111" s="44"/>
      <c r="J111" s="439"/>
      <c r="K111" s="408"/>
    </row>
    <row r="112" spans="1:11" ht="36" customHeight="1" thickBot="1" x14ac:dyDescent="0.3">
      <c r="A112" s="343"/>
      <c r="B112" s="476"/>
      <c r="C112" s="346"/>
      <c r="D112" s="230"/>
      <c r="E112" s="45"/>
      <c r="F112" s="45"/>
      <c r="G112" s="45"/>
      <c r="H112" s="45"/>
      <c r="I112" s="46"/>
      <c r="J112" s="229"/>
      <c r="K112" s="432"/>
    </row>
    <row r="113" spans="1:11" ht="16.5" thickBot="1" x14ac:dyDescent="0.3">
      <c r="A113" s="341" t="s">
        <v>114</v>
      </c>
      <c r="B113" s="35" t="s">
        <v>52</v>
      </c>
      <c r="C113" s="344" t="s">
        <v>65</v>
      </c>
      <c r="D113" s="36" t="s">
        <v>32</v>
      </c>
      <c r="E113" s="72">
        <f>E114+E115+E116+E117</f>
        <v>1980</v>
      </c>
      <c r="F113" s="72">
        <f t="shared" ref="F113:I113" si="41">F114+F115+F116+F117</f>
        <v>1980</v>
      </c>
      <c r="G113" s="72">
        <f t="shared" si="41"/>
        <v>0</v>
      </c>
      <c r="H113" s="72">
        <f t="shared" si="41"/>
        <v>0</v>
      </c>
      <c r="I113" s="72">
        <f t="shared" si="41"/>
        <v>0</v>
      </c>
      <c r="J113" s="127"/>
      <c r="K113" s="407" t="s">
        <v>297</v>
      </c>
    </row>
    <row r="114" spans="1:11" ht="37.5" customHeight="1" x14ac:dyDescent="0.25">
      <c r="A114" s="342"/>
      <c r="B114" s="409" t="s">
        <v>406</v>
      </c>
      <c r="C114" s="345"/>
      <c r="D114" s="10">
        <v>2026</v>
      </c>
      <c r="E114" s="41">
        <f>F114++G114+H114+I114</f>
        <v>660</v>
      </c>
      <c r="F114" s="41">
        <v>660</v>
      </c>
      <c r="G114" s="41"/>
      <c r="H114" s="41"/>
      <c r="I114" s="42"/>
      <c r="J114" s="438" t="s">
        <v>340</v>
      </c>
      <c r="K114" s="408"/>
    </row>
    <row r="115" spans="1:11" ht="23.25" customHeight="1" x14ac:dyDescent="0.25">
      <c r="A115" s="342"/>
      <c r="B115" s="410"/>
      <c r="C115" s="345"/>
      <c r="D115" s="12">
        <v>2027</v>
      </c>
      <c r="E115" s="43">
        <f>F115+G115+H115+I115</f>
        <v>660</v>
      </c>
      <c r="F115" s="43">
        <v>660</v>
      </c>
      <c r="G115" s="43"/>
      <c r="H115" s="43"/>
      <c r="I115" s="44"/>
      <c r="J115" s="439"/>
      <c r="K115" s="408"/>
    </row>
    <row r="116" spans="1:11" ht="30.75" customHeight="1" x14ac:dyDescent="0.25">
      <c r="A116" s="342"/>
      <c r="B116" s="410"/>
      <c r="C116" s="345"/>
      <c r="D116" s="12">
        <v>2028</v>
      </c>
      <c r="E116" s="43">
        <f>F116+G116+H116+I116</f>
        <v>660</v>
      </c>
      <c r="F116" s="43">
        <v>660</v>
      </c>
      <c r="G116" s="43"/>
      <c r="H116" s="43"/>
      <c r="I116" s="44"/>
      <c r="J116" s="439"/>
      <c r="K116" s="408"/>
    </row>
    <row r="117" spans="1:11" ht="14.25" customHeight="1" thickBot="1" x14ac:dyDescent="0.3">
      <c r="A117" s="343"/>
      <c r="B117" s="5"/>
      <c r="C117" s="346"/>
      <c r="D117" s="14"/>
      <c r="E117" s="45"/>
      <c r="F117" s="45"/>
      <c r="G117" s="45"/>
      <c r="H117" s="45"/>
      <c r="I117" s="46"/>
      <c r="J117" s="97"/>
      <c r="K117" s="432"/>
    </row>
    <row r="118" spans="1:11" ht="14.25" customHeight="1" thickBot="1" x14ac:dyDescent="0.3">
      <c r="A118" s="341" t="s">
        <v>369</v>
      </c>
      <c r="B118" s="35" t="s">
        <v>52</v>
      </c>
      <c r="C118" s="344" t="s">
        <v>65</v>
      </c>
      <c r="D118" s="235" t="s">
        <v>32</v>
      </c>
      <c r="E118" s="72">
        <f>E119+E120+E121+E122</f>
        <v>165</v>
      </c>
      <c r="F118" s="72">
        <f t="shared" ref="F118:I118" si="42">F119+F120+F121+F122</f>
        <v>165</v>
      </c>
      <c r="G118" s="72">
        <f t="shared" si="42"/>
        <v>0</v>
      </c>
      <c r="H118" s="72">
        <f t="shared" si="42"/>
        <v>0</v>
      </c>
      <c r="I118" s="72">
        <f t="shared" si="42"/>
        <v>0</v>
      </c>
      <c r="J118" s="127"/>
      <c r="K118" s="407" t="s">
        <v>297</v>
      </c>
    </row>
    <row r="119" spans="1:11" ht="31.5" customHeight="1" x14ac:dyDescent="0.25">
      <c r="A119" s="342"/>
      <c r="B119" s="409" t="s">
        <v>435</v>
      </c>
      <c r="C119" s="345"/>
      <c r="D119" s="231">
        <v>2026</v>
      </c>
      <c r="E119" s="41">
        <f>F119++G119+H119+I119</f>
        <v>55</v>
      </c>
      <c r="F119" s="41">
        <v>55</v>
      </c>
      <c r="G119" s="41"/>
      <c r="H119" s="41"/>
      <c r="I119" s="42"/>
      <c r="J119" s="438" t="s">
        <v>370</v>
      </c>
      <c r="K119" s="408"/>
    </row>
    <row r="120" spans="1:11" ht="32.25" customHeight="1" x14ac:dyDescent="0.25">
      <c r="A120" s="342"/>
      <c r="B120" s="410"/>
      <c r="C120" s="345"/>
      <c r="D120" s="232">
        <v>2027</v>
      </c>
      <c r="E120" s="43">
        <f>F120+G120+H120+I120</f>
        <v>55</v>
      </c>
      <c r="F120" s="43">
        <v>55</v>
      </c>
      <c r="G120" s="43"/>
      <c r="H120" s="43"/>
      <c r="I120" s="44"/>
      <c r="J120" s="439"/>
      <c r="K120" s="408"/>
    </row>
    <row r="121" spans="1:11" ht="26.25" customHeight="1" x14ac:dyDescent="0.25">
      <c r="A121" s="342"/>
      <c r="B121" s="410"/>
      <c r="C121" s="345"/>
      <c r="D121" s="232">
        <v>2028</v>
      </c>
      <c r="E121" s="43">
        <f>F121+G121+H121+I121</f>
        <v>55</v>
      </c>
      <c r="F121" s="43">
        <v>55</v>
      </c>
      <c r="G121" s="43"/>
      <c r="H121" s="43"/>
      <c r="I121" s="44"/>
      <c r="J121" s="439"/>
      <c r="K121" s="408"/>
    </row>
    <row r="122" spans="1:11" ht="14.25" customHeight="1" thickBot="1" x14ac:dyDescent="0.3">
      <c r="A122" s="343"/>
      <c r="B122" s="5"/>
      <c r="C122" s="346"/>
      <c r="D122" s="242"/>
      <c r="E122" s="45"/>
      <c r="F122" s="45"/>
      <c r="G122" s="45"/>
      <c r="H122" s="45"/>
      <c r="I122" s="46"/>
      <c r="J122" s="236"/>
      <c r="K122" s="432"/>
    </row>
    <row r="123" spans="1:11" ht="16.5" thickBot="1" x14ac:dyDescent="0.3">
      <c r="A123" s="470" t="s">
        <v>371</v>
      </c>
      <c r="B123" s="35" t="s">
        <v>52</v>
      </c>
      <c r="C123" s="344" t="s">
        <v>65</v>
      </c>
      <c r="D123" s="36" t="s">
        <v>32</v>
      </c>
      <c r="E123" s="72">
        <f>E124+E125+E126+E127</f>
        <v>10026.800000000001</v>
      </c>
      <c r="F123" s="72">
        <f t="shared" ref="F123:I123" si="43">F124+F125+F126+F127</f>
        <v>10026.800000000001</v>
      </c>
      <c r="G123" s="72">
        <f t="shared" si="43"/>
        <v>0</v>
      </c>
      <c r="H123" s="72">
        <f t="shared" si="43"/>
        <v>0</v>
      </c>
      <c r="I123" s="72">
        <f t="shared" si="43"/>
        <v>0</v>
      </c>
      <c r="J123" s="127"/>
      <c r="K123" s="407" t="s">
        <v>297</v>
      </c>
    </row>
    <row r="124" spans="1:11" ht="26.25" customHeight="1" x14ac:dyDescent="0.25">
      <c r="A124" s="471"/>
      <c r="B124" s="409" t="s">
        <v>407</v>
      </c>
      <c r="C124" s="345"/>
      <c r="D124" s="10">
        <v>2026</v>
      </c>
      <c r="E124" s="41">
        <f>F124+G124+H124+I124</f>
        <v>3338.1000000000004</v>
      </c>
      <c r="F124" s="41">
        <f>288.24+3049.86</f>
        <v>3338.1000000000004</v>
      </c>
      <c r="G124" s="41"/>
      <c r="H124" s="41"/>
      <c r="I124" s="42"/>
      <c r="J124" s="438" t="s">
        <v>267</v>
      </c>
      <c r="K124" s="408"/>
    </row>
    <row r="125" spans="1:11" ht="15.75" x14ac:dyDescent="0.25">
      <c r="A125" s="471"/>
      <c r="B125" s="410"/>
      <c r="C125" s="345"/>
      <c r="D125" s="12">
        <v>2027</v>
      </c>
      <c r="E125" s="43">
        <f>F125+G125+H125+I125</f>
        <v>3344.35</v>
      </c>
      <c r="F125" s="43">
        <v>3344.35</v>
      </c>
      <c r="G125" s="43"/>
      <c r="H125" s="43"/>
      <c r="I125" s="44"/>
      <c r="J125" s="439"/>
      <c r="K125" s="408"/>
    </row>
    <row r="126" spans="1:11" ht="45" customHeight="1" x14ac:dyDescent="0.25">
      <c r="A126" s="471"/>
      <c r="B126" s="410"/>
      <c r="C126" s="345"/>
      <c r="D126" s="12">
        <v>2028</v>
      </c>
      <c r="E126" s="43">
        <f>F126+G126+H126+I126</f>
        <v>3344.35</v>
      </c>
      <c r="F126" s="43">
        <v>3344.35</v>
      </c>
      <c r="G126" s="43"/>
      <c r="H126" s="43"/>
      <c r="I126" s="44"/>
      <c r="J126" s="439"/>
      <c r="K126" s="408"/>
    </row>
    <row r="127" spans="1:11" ht="20.25" customHeight="1" thickBot="1" x14ac:dyDescent="0.3">
      <c r="A127" s="472"/>
      <c r="B127" s="5"/>
      <c r="C127" s="346"/>
      <c r="D127" s="14"/>
      <c r="E127" s="18"/>
      <c r="F127" s="18"/>
      <c r="G127" s="18"/>
      <c r="H127" s="18"/>
      <c r="I127" s="19"/>
      <c r="J127" s="97"/>
      <c r="K127" s="432"/>
    </row>
    <row r="128" spans="1:11" ht="16.5" hidden="1" thickBot="1" x14ac:dyDescent="0.3">
      <c r="A128" s="341"/>
      <c r="B128" s="35"/>
      <c r="C128" s="344"/>
      <c r="D128" s="36"/>
      <c r="E128" s="72"/>
      <c r="F128" s="72"/>
      <c r="G128" s="72"/>
      <c r="H128" s="72"/>
      <c r="I128" s="72"/>
      <c r="J128" s="127"/>
      <c r="K128" s="407"/>
    </row>
    <row r="129" spans="1:11" ht="19.5" hidden="1" customHeight="1" thickBot="1" x14ac:dyDescent="0.3">
      <c r="A129" s="342"/>
      <c r="B129" s="409"/>
      <c r="C129" s="345"/>
      <c r="D129" s="10"/>
      <c r="E129" s="41"/>
      <c r="F129" s="41"/>
      <c r="G129" s="41"/>
      <c r="H129" s="41"/>
      <c r="I129" s="42"/>
      <c r="J129" s="96"/>
      <c r="K129" s="408"/>
    </row>
    <row r="130" spans="1:11" ht="16.5" hidden="1" thickBot="1" x14ac:dyDescent="0.3">
      <c r="A130" s="342"/>
      <c r="B130" s="410"/>
      <c r="C130" s="345"/>
      <c r="D130" s="12"/>
      <c r="E130" s="43"/>
      <c r="F130" s="43"/>
      <c r="G130" s="43"/>
      <c r="H130" s="43"/>
      <c r="I130" s="44"/>
      <c r="J130" s="438"/>
      <c r="K130" s="408"/>
    </row>
    <row r="131" spans="1:11" ht="21" hidden="1" customHeight="1" thickBot="1" x14ac:dyDescent="0.3">
      <c r="A131" s="342"/>
      <c r="B131" s="410"/>
      <c r="C131" s="345"/>
      <c r="D131" s="12"/>
      <c r="E131" s="43"/>
      <c r="F131" s="43"/>
      <c r="G131" s="43"/>
      <c r="H131" s="43"/>
      <c r="I131" s="44"/>
      <c r="J131" s="439"/>
      <c r="K131" s="408"/>
    </row>
    <row r="132" spans="1:11" ht="16.5" hidden="1" thickBot="1" x14ac:dyDescent="0.3">
      <c r="A132" s="343"/>
      <c r="B132" s="5"/>
      <c r="C132" s="346"/>
      <c r="D132" s="14"/>
      <c r="E132" s="45"/>
      <c r="F132" s="45"/>
      <c r="G132" s="45"/>
      <c r="H132" s="45"/>
      <c r="I132" s="46"/>
      <c r="J132" s="97"/>
      <c r="K132" s="432"/>
    </row>
    <row r="133" spans="1:11" ht="16.5" hidden="1" thickBot="1" x14ac:dyDescent="0.3">
      <c r="A133" s="341"/>
      <c r="B133" s="35"/>
      <c r="C133" s="344"/>
      <c r="D133" s="36"/>
      <c r="E133" s="72"/>
      <c r="F133" s="72"/>
      <c r="G133" s="72"/>
      <c r="H133" s="72"/>
      <c r="I133" s="72"/>
      <c r="J133" s="127"/>
      <c r="K133" s="407"/>
    </row>
    <row r="134" spans="1:11" ht="21" hidden="1" customHeight="1" thickBot="1" x14ac:dyDescent="0.3">
      <c r="A134" s="342"/>
      <c r="B134" s="409"/>
      <c r="C134" s="345"/>
      <c r="D134" s="10"/>
      <c r="E134" s="41"/>
      <c r="F134" s="41"/>
      <c r="G134" s="41"/>
      <c r="H134" s="41"/>
      <c r="I134" s="42"/>
      <c r="J134" s="438"/>
      <c r="K134" s="408"/>
    </row>
    <row r="135" spans="1:11" ht="30" hidden="1" customHeight="1" thickBot="1" x14ac:dyDescent="0.3">
      <c r="A135" s="342"/>
      <c r="B135" s="410"/>
      <c r="C135" s="345"/>
      <c r="D135" s="12"/>
      <c r="E135" s="43"/>
      <c r="F135" s="43"/>
      <c r="G135" s="43"/>
      <c r="H135" s="43"/>
      <c r="I135" s="44"/>
      <c r="J135" s="439"/>
      <c r="K135" s="408"/>
    </row>
    <row r="136" spans="1:11" ht="27" hidden="1" customHeight="1" thickBot="1" x14ac:dyDescent="0.3">
      <c r="A136" s="342"/>
      <c r="B136" s="410"/>
      <c r="C136" s="345"/>
      <c r="D136" s="12"/>
      <c r="E136" s="43"/>
      <c r="F136" s="43"/>
      <c r="G136" s="43"/>
      <c r="H136" s="43"/>
      <c r="I136" s="44"/>
      <c r="J136" s="439"/>
      <c r="K136" s="408"/>
    </row>
    <row r="137" spans="1:11" ht="15" hidden="1" customHeight="1" thickBot="1" x14ac:dyDescent="0.3">
      <c r="A137" s="343"/>
      <c r="B137" s="5"/>
      <c r="C137" s="346"/>
      <c r="D137" s="14"/>
      <c r="E137" s="45"/>
      <c r="F137" s="45"/>
      <c r="G137" s="45"/>
      <c r="H137" s="45"/>
      <c r="I137" s="46"/>
      <c r="J137" s="97"/>
      <c r="K137" s="432"/>
    </row>
    <row r="138" spans="1:11" ht="16.5" thickBot="1" x14ac:dyDescent="0.3">
      <c r="A138" s="447" t="s">
        <v>116</v>
      </c>
      <c r="B138" s="39" t="s">
        <v>88</v>
      </c>
      <c r="C138" s="448" t="s">
        <v>65</v>
      </c>
      <c r="D138" s="54" t="s">
        <v>32</v>
      </c>
      <c r="E138" s="71">
        <f>E139+E140+E141+E142</f>
        <v>974.12999999999988</v>
      </c>
      <c r="F138" s="71">
        <f t="shared" ref="F138:I138" si="44">F139+F140+F141+F142</f>
        <v>974.12999999999988</v>
      </c>
      <c r="G138" s="71">
        <f>G139+G140+G141+G142</f>
        <v>0</v>
      </c>
      <c r="H138" s="71">
        <f t="shared" si="44"/>
        <v>0</v>
      </c>
      <c r="I138" s="71">
        <f t="shared" si="44"/>
        <v>0</v>
      </c>
      <c r="J138" s="126"/>
      <c r="K138" s="451" t="s">
        <v>168</v>
      </c>
    </row>
    <row r="139" spans="1:11" ht="18" customHeight="1" x14ac:dyDescent="0.25">
      <c r="A139" s="395"/>
      <c r="B139" s="404" t="s">
        <v>408</v>
      </c>
      <c r="C139" s="464"/>
      <c r="D139" s="49">
        <v>2026</v>
      </c>
      <c r="E139" s="64">
        <f>F139+G139+H139+I139</f>
        <v>324.70999999999998</v>
      </c>
      <c r="F139" s="64">
        <f>F144</f>
        <v>324.70999999999998</v>
      </c>
      <c r="G139" s="64"/>
      <c r="H139" s="64"/>
      <c r="I139" s="65"/>
      <c r="J139" s="102"/>
      <c r="K139" s="400"/>
    </row>
    <row r="140" spans="1:11" ht="24.75" customHeight="1" x14ac:dyDescent="0.25">
      <c r="A140" s="395"/>
      <c r="B140" s="405"/>
      <c r="C140" s="464"/>
      <c r="D140" s="50">
        <v>2027</v>
      </c>
      <c r="E140" s="66">
        <f>F140+G140+H140+I140</f>
        <v>324.70999999999998</v>
      </c>
      <c r="F140" s="66">
        <f>F145</f>
        <v>324.70999999999998</v>
      </c>
      <c r="G140" s="66"/>
      <c r="H140" s="66"/>
      <c r="I140" s="67"/>
      <c r="J140" s="219" t="s">
        <v>342</v>
      </c>
      <c r="K140" s="400"/>
    </row>
    <row r="141" spans="1:11" ht="18" customHeight="1" x14ac:dyDescent="0.25">
      <c r="A141" s="395"/>
      <c r="B141" s="405"/>
      <c r="C141" s="464"/>
      <c r="D141" s="50">
        <v>2028</v>
      </c>
      <c r="E141" s="66">
        <f>F141+G141+H141+I141</f>
        <v>324.70999999999998</v>
      </c>
      <c r="F141" s="66">
        <f>F146</f>
        <v>324.70999999999998</v>
      </c>
      <c r="G141" s="66"/>
      <c r="H141" s="66"/>
      <c r="I141" s="67"/>
      <c r="J141" s="102"/>
      <c r="K141" s="400"/>
    </row>
    <row r="142" spans="1:11" ht="16.5" thickBot="1" x14ac:dyDescent="0.3">
      <c r="A142" s="396"/>
      <c r="B142" s="40"/>
      <c r="C142" s="465"/>
      <c r="D142" s="51"/>
      <c r="E142" s="68"/>
      <c r="F142" s="68"/>
      <c r="G142" s="68"/>
      <c r="H142" s="68"/>
      <c r="I142" s="69"/>
      <c r="J142" s="103"/>
      <c r="K142" s="401"/>
    </row>
    <row r="143" spans="1:11" ht="16.5" thickBot="1" x14ac:dyDescent="0.3">
      <c r="A143" s="470" t="s">
        <v>372</v>
      </c>
      <c r="B143" s="35" t="s">
        <v>52</v>
      </c>
      <c r="C143" s="344" t="s">
        <v>65</v>
      </c>
      <c r="D143" s="235" t="s">
        <v>32</v>
      </c>
      <c r="E143" s="72">
        <f>E144+E145+E146+E147</f>
        <v>974.12999999999988</v>
      </c>
      <c r="F143" s="72">
        <f t="shared" ref="F143:I143" si="45">F144+F145+F146+F147</f>
        <v>974.12999999999988</v>
      </c>
      <c r="G143" s="72">
        <f t="shared" si="45"/>
        <v>0</v>
      </c>
      <c r="H143" s="72">
        <f t="shared" si="45"/>
        <v>0</v>
      </c>
      <c r="I143" s="72">
        <f t="shared" si="45"/>
        <v>0</v>
      </c>
      <c r="J143" s="127"/>
      <c r="K143" s="407" t="s">
        <v>168</v>
      </c>
    </row>
    <row r="144" spans="1:11" ht="22.5" customHeight="1" x14ac:dyDescent="0.25">
      <c r="A144" s="471"/>
      <c r="B144" s="409" t="s">
        <v>373</v>
      </c>
      <c r="C144" s="345"/>
      <c r="D144" s="231">
        <v>2026</v>
      </c>
      <c r="E144" s="41">
        <f>F144+G144+H144+I144</f>
        <v>324.70999999999998</v>
      </c>
      <c r="F144" s="41">
        <f>324.71</f>
        <v>324.70999999999998</v>
      </c>
      <c r="G144" s="41"/>
      <c r="H144" s="41"/>
      <c r="I144" s="42"/>
      <c r="J144" s="438" t="s">
        <v>373</v>
      </c>
      <c r="K144" s="408"/>
    </row>
    <row r="145" spans="1:11" ht="27" customHeight="1" x14ac:dyDescent="0.25">
      <c r="A145" s="471"/>
      <c r="B145" s="410"/>
      <c r="C145" s="345"/>
      <c r="D145" s="232">
        <v>2027</v>
      </c>
      <c r="E145" s="43">
        <f>F145+G145+H145+I145</f>
        <v>324.70999999999998</v>
      </c>
      <c r="F145" s="43">
        <v>324.70999999999998</v>
      </c>
      <c r="G145" s="43"/>
      <c r="H145" s="43"/>
      <c r="I145" s="44"/>
      <c r="J145" s="439"/>
      <c r="K145" s="408"/>
    </row>
    <row r="146" spans="1:11" ht="15.75" x14ac:dyDescent="0.25">
      <c r="A146" s="471"/>
      <c r="B146" s="410"/>
      <c r="C146" s="345"/>
      <c r="D146" s="232">
        <v>2028</v>
      </c>
      <c r="E146" s="43">
        <f>F146+G146+H146+I146</f>
        <v>324.70999999999998</v>
      </c>
      <c r="F146" s="43">
        <v>324.70999999999998</v>
      </c>
      <c r="G146" s="43"/>
      <c r="H146" s="43"/>
      <c r="I146" s="44"/>
      <c r="J146" s="439"/>
      <c r="K146" s="408"/>
    </row>
    <row r="147" spans="1:11" ht="16.5" thickBot="1" x14ac:dyDescent="0.3">
      <c r="A147" s="472"/>
      <c r="B147" s="5"/>
      <c r="C147" s="346"/>
      <c r="D147" s="242"/>
      <c r="E147" s="18"/>
      <c r="F147" s="18"/>
      <c r="G147" s="18"/>
      <c r="H147" s="18"/>
      <c r="I147" s="19"/>
      <c r="J147" s="236"/>
      <c r="K147" s="432"/>
    </row>
    <row r="148" spans="1:11" ht="16.5" customHeight="1" thickBot="1" x14ac:dyDescent="0.3">
      <c r="A148" s="447" t="s">
        <v>117</v>
      </c>
      <c r="B148" s="39" t="s">
        <v>118</v>
      </c>
      <c r="C148" s="448" t="s">
        <v>65</v>
      </c>
      <c r="D148" s="101" t="s">
        <v>32</v>
      </c>
      <c r="E148" s="71">
        <f>E149+E150+E151+E152</f>
        <v>3557.04</v>
      </c>
      <c r="F148" s="71">
        <f>F149+F150+F151+F152</f>
        <v>3557.04</v>
      </c>
      <c r="G148" s="71">
        <f t="shared" ref="G148:I148" si="46">G149+G150+G151+G152</f>
        <v>0</v>
      </c>
      <c r="H148" s="71">
        <f t="shared" si="46"/>
        <v>0</v>
      </c>
      <c r="I148" s="71">
        <f t="shared" si="46"/>
        <v>0</v>
      </c>
      <c r="J148" s="174"/>
      <c r="K148" s="451" t="s">
        <v>184</v>
      </c>
    </row>
    <row r="149" spans="1:11" ht="25.5" customHeight="1" x14ac:dyDescent="0.25">
      <c r="A149" s="395"/>
      <c r="B149" s="404" t="s">
        <v>409</v>
      </c>
      <c r="C149" s="464"/>
      <c r="D149" s="49">
        <v>2026</v>
      </c>
      <c r="E149" s="64">
        <f>E154</f>
        <v>1185.68</v>
      </c>
      <c r="F149" s="64">
        <f t="shared" ref="F149:I149" si="47">F154</f>
        <v>1185.68</v>
      </c>
      <c r="G149" s="64">
        <f t="shared" si="47"/>
        <v>0</v>
      </c>
      <c r="H149" s="64">
        <f t="shared" si="47"/>
        <v>0</v>
      </c>
      <c r="I149" s="65">
        <f t="shared" si="47"/>
        <v>0</v>
      </c>
      <c r="J149" s="219" t="s">
        <v>269</v>
      </c>
      <c r="K149" s="400"/>
    </row>
    <row r="150" spans="1:11" ht="23.25" customHeight="1" x14ac:dyDescent="0.25">
      <c r="A150" s="395"/>
      <c r="B150" s="405"/>
      <c r="C150" s="464"/>
      <c r="D150" s="50">
        <v>2027</v>
      </c>
      <c r="E150" s="66">
        <f>E155</f>
        <v>1185.68</v>
      </c>
      <c r="F150" s="66">
        <f t="shared" ref="F150:I150" si="48">F155</f>
        <v>1185.68</v>
      </c>
      <c r="G150" s="66">
        <f t="shared" si="48"/>
        <v>0</v>
      </c>
      <c r="H150" s="66">
        <f t="shared" si="48"/>
        <v>0</v>
      </c>
      <c r="I150" s="67">
        <f t="shared" si="48"/>
        <v>0</v>
      </c>
      <c r="J150" s="102"/>
      <c r="K150" s="400"/>
    </row>
    <row r="151" spans="1:11" ht="22.5" customHeight="1" x14ac:dyDescent="0.25">
      <c r="A151" s="395"/>
      <c r="B151" s="405"/>
      <c r="C151" s="464"/>
      <c r="D151" s="50">
        <v>2028</v>
      </c>
      <c r="E151" s="66">
        <f>E156</f>
        <v>1185.68</v>
      </c>
      <c r="F151" s="66">
        <f t="shared" ref="F151:I151" si="49">F156</f>
        <v>1185.68</v>
      </c>
      <c r="G151" s="66">
        <f t="shared" si="49"/>
        <v>0</v>
      </c>
      <c r="H151" s="66">
        <f t="shared" si="49"/>
        <v>0</v>
      </c>
      <c r="I151" s="67">
        <f t="shared" si="49"/>
        <v>0</v>
      </c>
      <c r="J151" s="102"/>
      <c r="K151" s="400"/>
    </row>
    <row r="152" spans="1:11" ht="16.5" thickBot="1" x14ac:dyDescent="0.3">
      <c r="A152" s="396"/>
      <c r="B152" s="40"/>
      <c r="C152" s="465"/>
      <c r="D152" s="51"/>
      <c r="E152" s="68"/>
      <c r="F152" s="68"/>
      <c r="G152" s="68"/>
      <c r="H152" s="68"/>
      <c r="I152" s="69"/>
      <c r="J152" s="103"/>
      <c r="K152" s="401"/>
    </row>
    <row r="153" spans="1:11" ht="16.5" thickBot="1" x14ac:dyDescent="0.3">
      <c r="A153" s="341" t="s">
        <v>119</v>
      </c>
      <c r="B153" s="35" t="s">
        <v>52</v>
      </c>
      <c r="C153" s="344" t="s">
        <v>65</v>
      </c>
      <c r="D153" s="36" t="s">
        <v>32</v>
      </c>
      <c r="E153" s="72">
        <f>E154+E155+E156+E157</f>
        <v>3557.04</v>
      </c>
      <c r="F153" s="72">
        <f t="shared" ref="F153:I153" si="50">F154+F155+F156+F157</f>
        <v>3557.04</v>
      </c>
      <c r="G153" s="72">
        <f t="shared" si="50"/>
        <v>0</v>
      </c>
      <c r="H153" s="72">
        <f t="shared" si="50"/>
        <v>0</v>
      </c>
      <c r="I153" s="72">
        <f t="shared" si="50"/>
        <v>0</v>
      </c>
      <c r="J153" s="127"/>
      <c r="K153" s="407" t="s">
        <v>184</v>
      </c>
    </row>
    <row r="154" spans="1:11" ht="15.75" x14ac:dyDescent="0.25">
      <c r="A154" s="342"/>
      <c r="B154" s="409" t="s">
        <v>410</v>
      </c>
      <c r="C154" s="345"/>
      <c r="D154" s="10">
        <v>2026</v>
      </c>
      <c r="E154" s="41">
        <f>F154+G154+H154+I154</f>
        <v>1185.68</v>
      </c>
      <c r="F154" s="41">
        <v>1185.68</v>
      </c>
      <c r="G154" s="41"/>
      <c r="H154" s="41"/>
      <c r="I154" s="42"/>
      <c r="J154" s="96"/>
      <c r="K154" s="408"/>
    </row>
    <row r="155" spans="1:11" ht="15.75" x14ac:dyDescent="0.25">
      <c r="A155" s="342"/>
      <c r="B155" s="410"/>
      <c r="C155" s="345"/>
      <c r="D155" s="12">
        <v>2027</v>
      </c>
      <c r="E155" s="43">
        <f>F155+G155+H155+I155</f>
        <v>1185.68</v>
      </c>
      <c r="F155" s="43">
        <v>1185.68</v>
      </c>
      <c r="G155" s="43"/>
      <c r="H155" s="43"/>
      <c r="I155" s="44"/>
      <c r="J155" s="438" t="s">
        <v>269</v>
      </c>
      <c r="K155" s="408"/>
    </row>
    <row r="156" spans="1:11" ht="15.75" x14ac:dyDescent="0.25">
      <c r="A156" s="342"/>
      <c r="B156" s="410"/>
      <c r="C156" s="345"/>
      <c r="D156" s="12">
        <v>2028</v>
      </c>
      <c r="E156" s="43">
        <f>F156+G156+H156+I156</f>
        <v>1185.68</v>
      </c>
      <c r="F156" s="43">
        <v>1185.68</v>
      </c>
      <c r="G156" s="43"/>
      <c r="H156" s="43"/>
      <c r="I156" s="44"/>
      <c r="J156" s="439"/>
      <c r="K156" s="408"/>
    </row>
    <row r="157" spans="1:11" ht="16.5" thickBot="1" x14ac:dyDescent="0.3">
      <c r="A157" s="343"/>
      <c r="B157" s="5"/>
      <c r="C157" s="346"/>
      <c r="D157" s="14"/>
      <c r="E157" s="45"/>
      <c r="F157" s="45"/>
      <c r="G157" s="45"/>
      <c r="H157" s="45"/>
      <c r="I157" s="46"/>
      <c r="J157" s="97"/>
      <c r="K157" s="432"/>
    </row>
    <row r="158" spans="1:11" ht="16.5" thickBot="1" x14ac:dyDescent="0.3">
      <c r="A158" s="447" t="s">
        <v>452</v>
      </c>
      <c r="B158" s="241" t="s">
        <v>120</v>
      </c>
      <c r="C158" s="448" t="s">
        <v>65</v>
      </c>
      <c r="D158" s="238" t="s">
        <v>32</v>
      </c>
      <c r="E158" s="71">
        <f>E159+E160+E161+E162</f>
        <v>720</v>
      </c>
      <c r="F158" s="71">
        <f t="shared" ref="F158:I158" si="51">F159+F160+F161+F162</f>
        <v>720</v>
      </c>
      <c r="G158" s="71">
        <f t="shared" si="51"/>
        <v>0</v>
      </c>
      <c r="H158" s="71">
        <f t="shared" si="51"/>
        <v>0</v>
      </c>
      <c r="I158" s="71">
        <f t="shared" si="51"/>
        <v>0</v>
      </c>
      <c r="J158" s="105"/>
      <c r="K158" s="239"/>
    </row>
    <row r="159" spans="1:11" ht="28.5" customHeight="1" thickBot="1" x14ac:dyDescent="0.3">
      <c r="A159" s="474"/>
      <c r="B159" s="404" t="s">
        <v>411</v>
      </c>
      <c r="C159" s="406"/>
      <c r="D159" s="49">
        <v>2026</v>
      </c>
      <c r="E159" s="64">
        <f>F159+G159+H159+I159</f>
        <v>720</v>
      </c>
      <c r="F159" s="64">
        <v>720</v>
      </c>
      <c r="G159" s="64">
        <f t="shared" ref="G159:I159" si="52">G164</f>
        <v>0</v>
      </c>
      <c r="H159" s="64">
        <f t="shared" si="52"/>
        <v>0</v>
      </c>
      <c r="I159" s="65">
        <f t="shared" si="52"/>
        <v>0</v>
      </c>
      <c r="J159" s="473" t="s">
        <v>367</v>
      </c>
      <c r="K159" s="239"/>
    </row>
    <row r="160" spans="1:11" ht="24.75" customHeight="1" thickBot="1" x14ac:dyDescent="0.3">
      <c r="A160" s="474"/>
      <c r="B160" s="410"/>
      <c r="C160" s="406"/>
      <c r="D160" s="50">
        <v>2027</v>
      </c>
      <c r="E160" s="64">
        <f>F160+G160+H160+I160</f>
        <v>0</v>
      </c>
      <c r="F160" s="66">
        <f t="shared" ref="F160:I160" si="53">F165</f>
        <v>0</v>
      </c>
      <c r="G160" s="66">
        <f t="shared" si="53"/>
        <v>0</v>
      </c>
      <c r="H160" s="66">
        <f t="shared" si="53"/>
        <v>0</v>
      </c>
      <c r="I160" s="67">
        <f t="shared" si="53"/>
        <v>0</v>
      </c>
      <c r="J160" s="439"/>
      <c r="K160" s="400" t="s">
        <v>368</v>
      </c>
    </row>
    <row r="161" spans="1:11" ht="30.75" customHeight="1" x14ac:dyDescent="0.25">
      <c r="A161" s="474"/>
      <c r="B161" s="410"/>
      <c r="C161" s="406"/>
      <c r="D161" s="50">
        <v>2028</v>
      </c>
      <c r="E161" s="64">
        <f>F161+G161+H161+I161</f>
        <v>0</v>
      </c>
      <c r="F161" s="66">
        <f t="shared" ref="F161:I161" si="54">F166</f>
        <v>0</v>
      </c>
      <c r="G161" s="66">
        <f t="shared" si="54"/>
        <v>0</v>
      </c>
      <c r="H161" s="66">
        <f t="shared" si="54"/>
        <v>0</v>
      </c>
      <c r="I161" s="67">
        <f t="shared" si="54"/>
        <v>0</v>
      </c>
      <c r="J161" s="439"/>
      <c r="K161" s="406"/>
    </row>
    <row r="162" spans="1:11" ht="16.5" thickBot="1" x14ac:dyDescent="0.3">
      <c r="A162" s="475"/>
      <c r="B162" s="283"/>
      <c r="C162" s="476"/>
      <c r="D162" s="51"/>
      <c r="E162" s="68"/>
      <c r="F162" s="68"/>
      <c r="G162" s="68"/>
      <c r="H162" s="68"/>
      <c r="I162" s="69"/>
      <c r="J162" s="105"/>
      <c r="K162" s="239"/>
    </row>
    <row r="163" spans="1:11" ht="16.5" thickBot="1" x14ac:dyDescent="0.3">
      <c r="A163" s="447" t="s">
        <v>366</v>
      </c>
      <c r="B163" s="39" t="s">
        <v>327</v>
      </c>
      <c r="C163" s="448" t="s">
        <v>65</v>
      </c>
      <c r="D163" s="54" t="s">
        <v>32</v>
      </c>
      <c r="E163" s="71">
        <f>E164+E165+E166+E167</f>
        <v>0</v>
      </c>
      <c r="F163" s="71">
        <f t="shared" ref="F163:I163" si="55">F164+F165+F166+F167</f>
        <v>0</v>
      </c>
      <c r="G163" s="71">
        <f t="shared" si="55"/>
        <v>0</v>
      </c>
      <c r="H163" s="71">
        <f t="shared" si="55"/>
        <v>0</v>
      </c>
      <c r="I163" s="71">
        <f t="shared" si="55"/>
        <v>0</v>
      </c>
      <c r="J163" s="126"/>
      <c r="K163" s="451" t="s">
        <v>184</v>
      </c>
    </row>
    <row r="164" spans="1:11" ht="16.5" thickBot="1" x14ac:dyDescent="0.3">
      <c r="A164" s="395"/>
      <c r="B164" s="404" t="s">
        <v>412</v>
      </c>
      <c r="C164" s="464"/>
      <c r="D164" s="49">
        <v>2026</v>
      </c>
      <c r="E164" s="64">
        <f>F164+G164+H164+I164</f>
        <v>0</v>
      </c>
      <c r="F164" s="64">
        <v>0</v>
      </c>
      <c r="G164" s="64">
        <v>0</v>
      </c>
      <c r="H164" s="64">
        <v>0</v>
      </c>
      <c r="I164" s="65">
        <v>0</v>
      </c>
      <c r="J164" s="102"/>
      <c r="K164" s="400"/>
    </row>
    <row r="165" spans="1:11" ht="26.25" thickBot="1" x14ac:dyDescent="0.3">
      <c r="A165" s="395"/>
      <c r="B165" s="405"/>
      <c r="C165" s="464"/>
      <c r="D165" s="50">
        <v>2027</v>
      </c>
      <c r="E165" s="64">
        <f t="shared" ref="E165:E166" si="56">F165+G165+H165+I165</f>
        <v>0</v>
      </c>
      <c r="F165" s="66">
        <v>0</v>
      </c>
      <c r="G165" s="66">
        <v>0</v>
      </c>
      <c r="H165" s="66">
        <v>0</v>
      </c>
      <c r="I165" s="67">
        <v>0</v>
      </c>
      <c r="J165" s="219" t="s">
        <v>343</v>
      </c>
      <c r="K165" s="400"/>
    </row>
    <row r="166" spans="1:11" ht="15.75" x14ac:dyDescent="0.25">
      <c r="A166" s="395"/>
      <c r="B166" s="405"/>
      <c r="C166" s="464"/>
      <c r="D166" s="50">
        <v>2028</v>
      </c>
      <c r="E166" s="64">
        <f t="shared" si="56"/>
        <v>0</v>
      </c>
      <c r="F166" s="66">
        <v>0</v>
      </c>
      <c r="G166" s="66">
        <v>0</v>
      </c>
      <c r="H166" s="66">
        <v>0</v>
      </c>
      <c r="I166" s="67">
        <v>0</v>
      </c>
      <c r="J166" s="102"/>
      <c r="K166" s="400"/>
    </row>
    <row r="167" spans="1:11" ht="16.5" thickBot="1" x14ac:dyDescent="0.3">
      <c r="A167" s="396"/>
      <c r="B167" s="40"/>
      <c r="C167" s="465"/>
      <c r="D167" s="51"/>
      <c r="E167" s="68"/>
      <c r="F167" s="68"/>
      <c r="G167" s="68"/>
      <c r="H167" s="68"/>
      <c r="I167" s="69"/>
      <c r="J167" s="103"/>
      <c r="K167" s="401"/>
    </row>
    <row r="169" spans="1:11" ht="19.5" customHeight="1" x14ac:dyDescent="0.25">
      <c r="B169" s="483" t="s">
        <v>447</v>
      </c>
      <c r="C169" s="483"/>
      <c r="D169" s="483"/>
      <c r="E169" s="483"/>
      <c r="F169" s="483"/>
      <c r="G169" s="483"/>
      <c r="H169" s="483"/>
      <c r="I169" s="483"/>
      <c r="J169" s="483"/>
      <c r="K169" s="483"/>
    </row>
  </sheetData>
  <mergeCells count="165">
    <mergeCell ref="B169:K169"/>
    <mergeCell ref="E1:K1"/>
    <mergeCell ref="K43:K47"/>
    <mergeCell ref="A48:A52"/>
    <mergeCell ref="C48:C52"/>
    <mergeCell ref="K48:K52"/>
    <mergeCell ref="B44:B46"/>
    <mergeCell ref="B49:B51"/>
    <mergeCell ref="J49:J51"/>
    <mergeCell ref="A28:A32"/>
    <mergeCell ref="C28:C32"/>
    <mergeCell ref="K28:K32"/>
    <mergeCell ref="A33:A37"/>
    <mergeCell ref="C33:C37"/>
    <mergeCell ref="K33:K37"/>
    <mergeCell ref="B29:B31"/>
    <mergeCell ref="B34:B36"/>
    <mergeCell ref="J29:J30"/>
    <mergeCell ref="J34:J35"/>
    <mergeCell ref="A38:A42"/>
    <mergeCell ref="C38:C42"/>
    <mergeCell ref="K38:K42"/>
    <mergeCell ref="B39:B41"/>
    <mergeCell ref="J39:J40"/>
    <mergeCell ref="J45:J47"/>
    <mergeCell ref="A43:A47"/>
    <mergeCell ref="A18:A22"/>
    <mergeCell ref="C18:C22"/>
    <mergeCell ref="K18:K22"/>
    <mergeCell ref="A23:A27"/>
    <mergeCell ref="C23:C27"/>
    <mergeCell ref="K23:K27"/>
    <mergeCell ref="B19:B21"/>
    <mergeCell ref="B24:B26"/>
    <mergeCell ref="J24:J26"/>
    <mergeCell ref="C43:C47"/>
    <mergeCell ref="A8:A12"/>
    <mergeCell ref="C8:C12"/>
    <mergeCell ref="J8:J12"/>
    <mergeCell ref="K8:K12"/>
    <mergeCell ref="A13:A17"/>
    <mergeCell ref="C13:C17"/>
    <mergeCell ref="J13:J17"/>
    <mergeCell ref="K13:K17"/>
    <mergeCell ref="B14:B16"/>
    <mergeCell ref="A2:K2"/>
    <mergeCell ref="A3:K3"/>
    <mergeCell ref="A4:K4"/>
    <mergeCell ref="A5:A7"/>
    <mergeCell ref="B5:B7"/>
    <mergeCell ref="C5:C7"/>
    <mergeCell ref="D5:I5"/>
    <mergeCell ref="J5:J7"/>
    <mergeCell ref="K5:K7"/>
    <mergeCell ref="D6:I6"/>
    <mergeCell ref="K63:K67"/>
    <mergeCell ref="B64:B66"/>
    <mergeCell ref="K58:K62"/>
    <mergeCell ref="B59:B61"/>
    <mergeCell ref="A53:A57"/>
    <mergeCell ref="C53:C57"/>
    <mergeCell ref="K53:K57"/>
    <mergeCell ref="B54:B56"/>
    <mergeCell ref="J54:J56"/>
    <mergeCell ref="J65:J66"/>
    <mergeCell ref="A58:A62"/>
    <mergeCell ref="C58:C62"/>
    <mergeCell ref="A63:A67"/>
    <mergeCell ref="C63:C67"/>
    <mergeCell ref="K78:K82"/>
    <mergeCell ref="B79:B81"/>
    <mergeCell ref="K73:K77"/>
    <mergeCell ref="B74:B76"/>
    <mergeCell ref="A68:A72"/>
    <mergeCell ref="C68:C72"/>
    <mergeCell ref="K68:K72"/>
    <mergeCell ref="B69:B71"/>
    <mergeCell ref="J75:J76"/>
    <mergeCell ref="J80:J81"/>
    <mergeCell ref="A73:A77"/>
    <mergeCell ref="C73:C77"/>
    <mergeCell ref="A78:A82"/>
    <mergeCell ref="C78:C82"/>
    <mergeCell ref="J84:J86"/>
    <mergeCell ref="J90:J91"/>
    <mergeCell ref="J99:J101"/>
    <mergeCell ref="A88:A92"/>
    <mergeCell ref="C88:C92"/>
    <mergeCell ref="K88:K92"/>
    <mergeCell ref="B89:B91"/>
    <mergeCell ref="A83:A87"/>
    <mergeCell ref="C83:C87"/>
    <mergeCell ref="K83:K87"/>
    <mergeCell ref="B84:B86"/>
    <mergeCell ref="A98:A102"/>
    <mergeCell ref="C98:C102"/>
    <mergeCell ref="K98:K102"/>
    <mergeCell ref="B99:B101"/>
    <mergeCell ref="A93:A97"/>
    <mergeCell ref="C93:C97"/>
    <mergeCell ref="K93:K97"/>
    <mergeCell ref="B94:B96"/>
    <mergeCell ref="J95:J96"/>
    <mergeCell ref="A143:A147"/>
    <mergeCell ref="C143:C147"/>
    <mergeCell ref="K143:K147"/>
    <mergeCell ref="B144:B146"/>
    <mergeCell ref="J144:J146"/>
    <mergeCell ref="K108:K112"/>
    <mergeCell ref="J109:J111"/>
    <mergeCell ref="A118:A122"/>
    <mergeCell ref="C118:C122"/>
    <mergeCell ref="C113:C117"/>
    <mergeCell ref="K113:K117"/>
    <mergeCell ref="B114:B116"/>
    <mergeCell ref="J114:J116"/>
    <mergeCell ref="J124:J126"/>
    <mergeCell ref="K128:K132"/>
    <mergeCell ref="K118:K122"/>
    <mergeCell ref="J119:J121"/>
    <mergeCell ref="C128:C132"/>
    <mergeCell ref="B129:B131"/>
    <mergeCell ref="B119:B121"/>
    <mergeCell ref="B109:B112"/>
    <mergeCell ref="K138:K142"/>
    <mergeCell ref="B139:B141"/>
    <mergeCell ref="A133:A137"/>
    <mergeCell ref="K163:K167"/>
    <mergeCell ref="B164:B166"/>
    <mergeCell ref="A153:A157"/>
    <mergeCell ref="C153:C157"/>
    <mergeCell ref="K153:K157"/>
    <mergeCell ref="B154:B156"/>
    <mergeCell ref="J155:J156"/>
    <mergeCell ref="A148:A152"/>
    <mergeCell ref="C148:C152"/>
    <mergeCell ref="K148:K152"/>
    <mergeCell ref="B149:B151"/>
    <mergeCell ref="B159:B161"/>
    <mergeCell ref="J159:J161"/>
    <mergeCell ref="K160:K161"/>
    <mergeCell ref="A163:A167"/>
    <mergeCell ref="C163:C167"/>
    <mergeCell ref="A158:A162"/>
    <mergeCell ref="C158:C162"/>
    <mergeCell ref="C133:C137"/>
    <mergeCell ref="K133:K137"/>
    <mergeCell ref="B134:B136"/>
    <mergeCell ref="A128:A132"/>
    <mergeCell ref="A138:A142"/>
    <mergeCell ref="C138:C142"/>
    <mergeCell ref="A123:A127"/>
    <mergeCell ref="C123:C127"/>
    <mergeCell ref="J130:J131"/>
    <mergeCell ref="J134:J136"/>
    <mergeCell ref="A108:A112"/>
    <mergeCell ref="C108:C112"/>
    <mergeCell ref="K123:K127"/>
    <mergeCell ref="B124:B126"/>
    <mergeCell ref="A113:A117"/>
    <mergeCell ref="A103:A107"/>
    <mergeCell ref="C103:C107"/>
    <mergeCell ref="K103:K107"/>
    <mergeCell ref="B104:B106"/>
    <mergeCell ref="J105:J106"/>
  </mergeCells>
  <pageMargins left="0.70866141732283472" right="0" top="0" bottom="0" header="0" footer="0"/>
  <pageSetup paperSize="9" scale="55" fitToHeight="6" orientation="landscape" r:id="rId1"/>
  <rowBreaks count="3" manualBreakCount="3">
    <brk id="42" max="16383" man="1"/>
    <brk id="82" max="16383" man="1"/>
    <brk id="137" max="16" man="1"/>
  </rowBreaks>
  <colBreaks count="1" manualBreakCount="1">
    <brk id="15" max="169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0"/>
  <sheetViews>
    <sheetView zoomScaleNormal="100" workbookViewId="0">
      <selection activeCell="C1" sqref="C1:K1"/>
    </sheetView>
  </sheetViews>
  <sheetFormatPr defaultRowHeight="15" x14ac:dyDescent="0.25"/>
  <cols>
    <col min="1" max="1" width="7.7109375" customWidth="1"/>
    <col min="2" max="2" width="42" customWidth="1"/>
    <col min="3" max="3" width="14" customWidth="1"/>
    <col min="5" max="5" width="13.140625" customWidth="1"/>
    <col min="6" max="6" width="12.85546875" customWidth="1"/>
    <col min="10" max="10" width="48.7109375" customWidth="1"/>
    <col min="11" max="11" width="21.85546875" customWidth="1"/>
  </cols>
  <sheetData>
    <row r="1" spans="1:11" x14ac:dyDescent="0.25">
      <c r="C1" s="492" t="s">
        <v>480</v>
      </c>
      <c r="D1" s="492"/>
      <c r="E1" s="492"/>
      <c r="F1" s="492"/>
      <c r="G1" s="492"/>
      <c r="H1" s="492"/>
      <c r="I1" s="492"/>
      <c r="J1" s="492"/>
      <c r="K1" s="492"/>
    </row>
    <row r="2" spans="1:11" ht="15.75" customHeight="1" x14ac:dyDescent="0.25">
      <c r="A2" s="365"/>
      <c r="B2" s="365"/>
      <c r="C2" s="365"/>
      <c r="D2" s="365"/>
      <c r="E2" s="365"/>
      <c r="F2" s="365"/>
      <c r="G2" s="365"/>
      <c r="H2" s="365"/>
      <c r="I2" s="365"/>
      <c r="J2" s="365"/>
      <c r="K2" s="365"/>
    </row>
    <row r="3" spans="1:11" ht="15.75" customHeight="1" x14ac:dyDescent="0.25">
      <c r="A3" s="366" t="s">
        <v>121</v>
      </c>
      <c r="B3" s="366"/>
      <c r="C3" s="366"/>
      <c r="D3" s="366"/>
      <c r="E3" s="366"/>
      <c r="F3" s="366"/>
      <c r="G3" s="366"/>
      <c r="H3" s="366"/>
      <c r="I3" s="366"/>
      <c r="J3" s="366"/>
      <c r="K3" s="366"/>
    </row>
    <row r="4" spans="1:11" ht="16.5" thickBot="1" x14ac:dyDescent="0.3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1" ht="42" customHeight="1" x14ac:dyDescent="0.25">
      <c r="A5" s="347" t="s">
        <v>10</v>
      </c>
      <c r="B5" s="347" t="s">
        <v>45</v>
      </c>
      <c r="C5" s="347" t="s">
        <v>46</v>
      </c>
      <c r="D5" s="376" t="s">
        <v>47</v>
      </c>
      <c r="E5" s="377"/>
      <c r="F5" s="377"/>
      <c r="G5" s="377"/>
      <c r="H5" s="377"/>
      <c r="I5" s="378"/>
      <c r="J5" s="347" t="s">
        <v>49</v>
      </c>
      <c r="K5" s="347" t="s">
        <v>28</v>
      </c>
    </row>
    <row r="6" spans="1:11" ht="16.5" thickBot="1" x14ac:dyDescent="0.3">
      <c r="A6" s="360"/>
      <c r="B6" s="360"/>
      <c r="C6" s="360"/>
      <c r="D6" s="379" t="s">
        <v>48</v>
      </c>
      <c r="E6" s="367"/>
      <c r="F6" s="367"/>
      <c r="G6" s="367"/>
      <c r="H6" s="367"/>
      <c r="I6" s="349"/>
      <c r="J6" s="360"/>
      <c r="K6" s="360"/>
    </row>
    <row r="7" spans="1:11" ht="31.5" customHeight="1" thickBot="1" x14ac:dyDescent="0.3">
      <c r="A7" s="375"/>
      <c r="B7" s="375"/>
      <c r="C7" s="375"/>
      <c r="D7" s="33" t="s">
        <v>50</v>
      </c>
      <c r="E7" s="33" t="s">
        <v>32</v>
      </c>
      <c r="F7" s="33" t="s">
        <v>33</v>
      </c>
      <c r="G7" s="33" t="s">
        <v>34</v>
      </c>
      <c r="H7" s="33" t="s">
        <v>35</v>
      </c>
      <c r="I7" s="33" t="s">
        <v>36</v>
      </c>
      <c r="J7" s="375"/>
      <c r="K7" s="375"/>
    </row>
    <row r="8" spans="1:11" ht="2.25" hidden="1" customHeight="1" thickBot="1" x14ac:dyDescent="0.3">
      <c r="A8" s="461"/>
      <c r="B8" s="35" t="s">
        <v>39</v>
      </c>
      <c r="C8" s="344"/>
      <c r="D8" s="4" t="s">
        <v>32</v>
      </c>
      <c r="E8" s="32"/>
      <c r="F8" s="32"/>
      <c r="G8" s="32"/>
      <c r="H8" s="32"/>
      <c r="I8" s="32"/>
      <c r="J8" s="347" t="s">
        <v>29</v>
      </c>
      <c r="K8" s="344"/>
    </row>
    <row r="9" spans="1:11" ht="16.5" hidden="1" thickBot="1" x14ac:dyDescent="0.3">
      <c r="A9" s="462"/>
      <c r="B9" s="35" t="s">
        <v>40</v>
      </c>
      <c r="C9" s="350"/>
      <c r="D9" s="10" t="s">
        <v>15</v>
      </c>
      <c r="E9" s="9"/>
      <c r="F9" s="9"/>
      <c r="G9" s="2"/>
      <c r="H9" s="2"/>
      <c r="I9" s="11"/>
      <c r="J9" s="348"/>
      <c r="K9" s="350"/>
    </row>
    <row r="10" spans="1:11" ht="16.5" hidden="1" thickBot="1" x14ac:dyDescent="0.3">
      <c r="A10" s="462"/>
      <c r="B10" s="6"/>
      <c r="C10" s="350"/>
      <c r="D10" s="12" t="s">
        <v>15</v>
      </c>
      <c r="E10" s="8"/>
      <c r="F10" s="8"/>
      <c r="G10" s="1"/>
      <c r="H10" s="1"/>
      <c r="I10" s="13"/>
      <c r="J10" s="348"/>
      <c r="K10" s="350"/>
    </row>
    <row r="11" spans="1:11" ht="16.5" hidden="1" thickBot="1" x14ac:dyDescent="0.3">
      <c r="A11" s="462"/>
      <c r="B11" s="6"/>
      <c r="C11" s="350"/>
      <c r="D11" s="12" t="s">
        <v>15</v>
      </c>
      <c r="E11" s="8"/>
      <c r="F11" s="8"/>
      <c r="G11" s="1"/>
      <c r="H11" s="1"/>
      <c r="I11" s="13"/>
      <c r="J11" s="348"/>
      <c r="K11" s="350"/>
    </row>
    <row r="12" spans="1:11" ht="16.5" hidden="1" thickBot="1" x14ac:dyDescent="0.3">
      <c r="A12" s="463"/>
      <c r="B12" s="5"/>
      <c r="C12" s="351"/>
      <c r="D12" s="14" t="s">
        <v>15</v>
      </c>
      <c r="E12" s="7"/>
      <c r="F12" s="7"/>
      <c r="G12" s="3"/>
      <c r="H12" s="3"/>
      <c r="I12" s="15"/>
      <c r="J12" s="349"/>
      <c r="K12" s="351"/>
    </row>
    <row r="13" spans="1:11" ht="20.25" customHeight="1" thickBot="1" x14ac:dyDescent="0.3">
      <c r="A13" s="380" t="s">
        <v>123</v>
      </c>
      <c r="B13" s="62" t="s">
        <v>122</v>
      </c>
      <c r="C13" s="479" t="s">
        <v>65</v>
      </c>
      <c r="D13" s="73" t="s">
        <v>32</v>
      </c>
      <c r="E13" s="76">
        <f>F13+G13+H13+I13</f>
        <v>449138.93</v>
      </c>
      <c r="F13" s="76">
        <f t="shared" ref="F13:I13" si="0">F14+F15+F16+F17</f>
        <v>449138.93</v>
      </c>
      <c r="G13" s="76">
        <f t="shared" si="0"/>
        <v>0</v>
      </c>
      <c r="H13" s="76">
        <f t="shared" si="0"/>
        <v>0</v>
      </c>
      <c r="I13" s="76">
        <f t="shared" si="0"/>
        <v>0</v>
      </c>
      <c r="J13" s="489" t="s">
        <v>29</v>
      </c>
      <c r="K13" s="387"/>
    </row>
    <row r="14" spans="1:11" ht="23.25" customHeight="1" x14ac:dyDescent="0.25">
      <c r="A14" s="381"/>
      <c r="B14" s="490" t="s">
        <v>126</v>
      </c>
      <c r="C14" s="480"/>
      <c r="D14" s="55">
        <v>2026</v>
      </c>
      <c r="E14" s="74">
        <f>F14+G14+H14+I14</f>
        <v>145812.06</v>
      </c>
      <c r="F14" s="74">
        <f>F19+F39+F84+F89+F94+F99</f>
        <v>145812.06</v>
      </c>
      <c r="G14" s="74">
        <f t="shared" ref="F14:I15" si="1">G19+G39+G84+G89+G94+G99</f>
        <v>0</v>
      </c>
      <c r="H14" s="74">
        <f t="shared" si="1"/>
        <v>0</v>
      </c>
      <c r="I14" s="175">
        <f t="shared" si="1"/>
        <v>0</v>
      </c>
      <c r="J14" s="385"/>
      <c r="K14" s="388"/>
    </row>
    <row r="15" spans="1:11" ht="15.75" x14ac:dyDescent="0.25">
      <c r="A15" s="381"/>
      <c r="B15" s="491"/>
      <c r="C15" s="480"/>
      <c r="D15" s="56">
        <v>2027</v>
      </c>
      <c r="E15" s="75">
        <f>F15+G15+H15+I15</f>
        <v>151622.24</v>
      </c>
      <c r="F15" s="75">
        <f t="shared" si="1"/>
        <v>151622.24</v>
      </c>
      <c r="G15" s="75">
        <f t="shared" si="1"/>
        <v>0</v>
      </c>
      <c r="H15" s="75">
        <f t="shared" si="1"/>
        <v>0</v>
      </c>
      <c r="I15" s="176">
        <f t="shared" si="1"/>
        <v>0</v>
      </c>
      <c r="J15" s="385"/>
      <c r="K15" s="388"/>
    </row>
    <row r="16" spans="1:11" ht="15.75" x14ac:dyDescent="0.25">
      <c r="A16" s="381"/>
      <c r="B16" s="491"/>
      <c r="C16" s="480"/>
      <c r="D16" s="56">
        <v>2028</v>
      </c>
      <c r="E16" s="75">
        <f>F16+G16+H16+I16</f>
        <v>151704.63</v>
      </c>
      <c r="F16" s="75">
        <f t="shared" ref="F16:I16" si="2">F21+F41+F86+F91+F96+F101</f>
        <v>151704.63</v>
      </c>
      <c r="G16" s="75">
        <f t="shared" si="2"/>
        <v>0</v>
      </c>
      <c r="H16" s="75">
        <f t="shared" si="2"/>
        <v>0</v>
      </c>
      <c r="I16" s="176">
        <f t="shared" si="2"/>
        <v>0</v>
      </c>
      <c r="J16" s="385"/>
      <c r="K16" s="388"/>
    </row>
    <row r="17" spans="1:11" ht="16.5" thickBot="1" x14ac:dyDescent="0.3">
      <c r="A17" s="440"/>
      <c r="B17" s="63"/>
      <c r="C17" s="481"/>
      <c r="D17" s="58"/>
      <c r="E17" s="59"/>
      <c r="F17" s="59"/>
      <c r="G17" s="59"/>
      <c r="H17" s="59"/>
      <c r="I17" s="60"/>
      <c r="J17" s="386"/>
      <c r="K17" s="389"/>
    </row>
    <row r="18" spans="1:11" ht="23.25" customHeight="1" thickBot="1" x14ac:dyDescent="0.3">
      <c r="A18" s="447" t="s">
        <v>127</v>
      </c>
      <c r="B18" s="39" t="s">
        <v>55</v>
      </c>
      <c r="C18" s="448" t="s">
        <v>65</v>
      </c>
      <c r="D18" s="172" t="s">
        <v>32</v>
      </c>
      <c r="E18" s="71">
        <f>F18+G18+H18+I18</f>
        <v>421681.29</v>
      </c>
      <c r="F18" s="71">
        <f>F19+F20+F21+F22</f>
        <v>421681.29</v>
      </c>
      <c r="G18" s="71">
        <f t="shared" ref="G18:I18" si="3">G19+G20+G21+G22</f>
        <v>0</v>
      </c>
      <c r="H18" s="71">
        <f t="shared" si="3"/>
        <v>0</v>
      </c>
      <c r="I18" s="71">
        <f t="shared" si="3"/>
        <v>0</v>
      </c>
      <c r="J18" s="173"/>
      <c r="K18" s="451" t="s">
        <v>286</v>
      </c>
    </row>
    <row r="19" spans="1:11" ht="21.75" customHeight="1" x14ac:dyDescent="0.25">
      <c r="A19" s="395"/>
      <c r="B19" s="404" t="s">
        <v>413</v>
      </c>
      <c r="C19" s="464"/>
      <c r="D19" s="49">
        <v>2026</v>
      </c>
      <c r="E19" s="64">
        <f>F19+G19+H19+I19</f>
        <v>133205.41999999998</v>
      </c>
      <c r="F19" s="64">
        <f>F24+F29+F34+0.01</f>
        <v>133205.41999999998</v>
      </c>
      <c r="G19" s="64">
        <f t="shared" ref="G19:I19" si="4">G24+G29+G34</f>
        <v>0</v>
      </c>
      <c r="H19" s="64">
        <f t="shared" si="4"/>
        <v>0</v>
      </c>
      <c r="I19" s="65">
        <f t="shared" si="4"/>
        <v>0</v>
      </c>
      <c r="J19" s="102" t="s">
        <v>200</v>
      </c>
      <c r="K19" s="400"/>
    </row>
    <row r="20" spans="1:11" ht="15.75" x14ac:dyDescent="0.25">
      <c r="A20" s="395"/>
      <c r="B20" s="405"/>
      <c r="C20" s="464"/>
      <c r="D20" s="50">
        <v>2027</v>
      </c>
      <c r="E20" s="66">
        <f>F20+G20+H20+I20</f>
        <v>144196.74</v>
      </c>
      <c r="F20" s="66">
        <f>F25+F30+F35-0.01</f>
        <v>144196.74</v>
      </c>
      <c r="G20" s="66">
        <f t="shared" ref="G20:I20" si="5">G25+G30+G35</f>
        <v>0</v>
      </c>
      <c r="H20" s="66">
        <f t="shared" si="5"/>
        <v>0</v>
      </c>
      <c r="I20" s="67">
        <f t="shared" si="5"/>
        <v>0</v>
      </c>
      <c r="J20" s="102"/>
      <c r="K20" s="400"/>
    </row>
    <row r="21" spans="1:11" ht="30" customHeight="1" x14ac:dyDescent="0.25">
      <c r="A21" s="395"/>
      <c r="B21" s="405"/>
      <c r="C21" s="464"/>
      <c r="D21" s="50">
        <v>2028</v>
      </c>
      <c r="E21" s="66">
        <f>F21+G21+H21+I21</f>
        <v>144279.13</v>
      </c>
      <c r="F21" s="66">
        <f t="shared" ref="F21:I21" si="6">F26+F31+F36</f>
        <v>144279.13</v>
      </c>
      <c r="G21" s="66">
        <f t="shared" si="6"/>
        <v>0</v>
      </c>
      <c r="H21" s="66">
        <f t="shared" si="6"/>
        <v>0</v>
      </c>
      <c r="I21" s="67">
        <f t="shared" si="6"/>
        <v>0</v>
      </c>
      <c r="J21" s="102"/>
      <c r="K21" s="400"/>
    </row>
    <row r="22" spans="1:11" ht="16.5" thickBot="1" x14ac:dyDescent="0.3">
      <c r="A22" s="396"/>
      <c r="B22" s="40"/>
      <c r="C22" s="465"/>
      <c r="D22" s="51"/>
      <c r="E22" s="52"/>
      <c r="F22" s="52"/>
      <c r="G22" s="52"/>
      <c r="H22" s="52"/>
      <c r="I22" s="53"/>
      <c r="J22" s="103"/>
      <c r="K22" s="401"/>
    </row>
    <row r="23" spans="1:11" ht="35.25" customHeight="1" thickBot="1" x14ac:dyDescent="0.3">
      <c r="A23" s="341" t="s">
        <v>128</v>
      </c>
      <c r="B23" s="35" t="s">
        <v>52</v>
      </c>
      <c r="C23" s="344" t="s">
        <v>65</v>
      </c>
      <c r="D23" s="34" t="s">
        <v>32</v>
      </c>
      <c r="E23" s="72">
        <f>E24+E25+E26+E27</f>
        <v>47353.77</v>
      </c>
      <c r="F23" s="72">
        <f t="shared" ref="F23:I23" si="7">F24+F25+F26+F27</f>
        <v>47353.77</v>
      </c>
      <c r="G23" s="72">
        <f t="shared" si="7"/>
        <v>0</v>
      </c>
      <c r="H23" s="72">
        <f t="shared" si="7"/>
        <v>0</v>
      </c>
      <c r="I23" s="72">
        <f t="shared" si="7"/>
        <v>0</v>
      </c>
      <c r="J23" s="127"/>
      <c r="K23" s="407" t="s">
        <v>298</v>
      </c>
    </row>
    <row r="24" spans="1:11" ht="30" customHeight="1" x14ac:dyDescent="0.25">
      <c r="A24" s="342"/>
      <c r="B24" s="409" t="s">
        <v>445</v>
      </c>
      <c r="C24" s="345"/>
      <c r="D24" s="10">
        <v>2026</v>
      </c>
      <c r="E24" s="41">
        <f>F24+G24+H24+I24</f>
        <v>15018.09</v>
      </c>
      <c r="F24" s="41">
        <f>14450.83+493.64+73.62</f>
        <v>15018.09</v>
      </c>
      <c r="G24" s="41"/>
      <c r="H24" s="41"/>
      <c r="I24" s="42"/>
      <c r="J24" s="438" t="s">
        <v>271</v>
      </c>
      <c r="K24" s="408"/>
    </row>
    <row r="25" spans="1:11" ht="33.75" customHeight="1" x14ac:dyDescent="0.25">
      <c r="A25" s="342"/>
      <c r="B25" s="410"/>
      <c r="C25" s="345"/>
      <c r="D25" s="12">
        <v>2027</v>
      </c>
      <c r="E25" s="43">
        <f>F25+G25+H25+I25</f>
        <v>16126.65</v>
      </c>
      <c r="F25" s="43">
        <f>15588.13+538.52</f>
        <v>16126.65</v>
      </c>
      <c r="G25" s="43"/>
      <c r="H25" s="43"/>
      <c r="I25" s="44"/>
      <c r="J25" s="439"/>
      <c r="K25" s="408"/>
    </row>
    <row r="26" spans="1:11" ht="35.25" customHeight="1" x14ac:dyDescent="0.25">
      <c r="A26" s="342"/>
      <c r="B26" s="410"/>
      <c r="C26" s="345"/>
      <c r="D26" s="12">
        <v>2028</v>
      </c>
      <c r="E26" s="43">
        <f>F26+G26+H26+I26</f>
        <v>16209.03</v>
      </c>
      <c r="F26" s="43">
        <f>15670.51+538.52</f>
        <v>16209.03</v>
      </c>
      <c r="G26" s="43"/>
      <c r="H26" s="43"/>
      <c r="I26" s="44"/>
      <c r="J26" s="439"/>
      <c r="K26" s="408"/>
    </row>
    <row r="27" spans="1:11" ht="16.5" thickBot="1" x14ac:dyDescent="0.3">
      <c r="A27" s="343"/>
      <c r="B27" s="5"/>
      <c r="C27" s="346"/>
      <c r="D27" s="14"/>
      <c r="E27" s="45"/>
      <c r="F27" s="45"/>
      <c r="G27" s="45"/>
      <c r="H27" s="45"/>
      <c r="I27" s="46"/>
      <c r="J27" s="97"/>
      <c r="K27" s="432"/>
    </row>
    <row r="28" spans="1:11" ht="30.75" customHeight="1" thickBot="1" x14ac:dyDescent="0.3">
      <c r="A28" s="341" t="s">
        <v>129</v>
      </c>
      <c r="B28" s="35" t="s">
        <v>52</v>
      </c>
      <c r="C28" s="344" t="s">
        <v>65</v>
      </c>
      <c r="D28" s="34" t="s">
        <v>32</v>
      </c>
      <c r="E28" s="72">
        <f>E29+E30+E31+E32</f>
        <v>10205.730000000001</v>
      </c>
      <c r="F28" s="72">
        <f t="shared" ref="F28:I28" si="8">F29+F30+F31+F32</f>
        <v>10205.730000000001</v>
      </c>
      <c r="G28" s="72">
        <f t="shared" si="8"/>
        <v>0</v>
      </c>
      <c r="H28" s="72">
        <f t="shared" si="8"/>
        <v>0</v>
      </c>
      <c r="I28" s="72">
        <f t="shared" si="8"/>
        <v>0</v>
      </c>
      <c r="J28" s="127"/>
      <c r="K28" s="407" t="s">
        <v>298</v>
      </c>
    </row>
    <row r="29" spans="1:11" ht="35.25" customHeight="1" x14ac:dyDescent="0.25">
      <c r="A29" s="342"/>
      <c r="B29" s="409" t="s">
        <v>414</v>
      </c>
      <c r="C29" s="345"/>
      <c r="D29" s="10">
        <v>2026</v>
      </c>
      <c r="E29" s="41">
        <f>F29+G29+H29+I29</f>
        <v>3207.51</v>
      </c>
      <c r="F29" s="41">
        <v>3207.51</v>
      </c>
      <c r="G29" s="41"/>
      <c r="H29" s="41"/>
      <c r="I29" s="42"/>
      <c r="J29" s="438" t="s">
        <v>272</v>
      </c>
      <c r="K29" s="408"/>
    </row>
    <row r="30" spans="1:11" ht="29.25" customHeight="1" x14ac:dyDescent="0.25">
      <c r="A30" s="342"/>
      <c r="B30" s="410"/>
      <c r="C30" s="345"/>
      <c r="D30" s="12">
        <v>2027</v>
      </c>
      <c r="E30" s="43">
        <f>F30+G30+H30+I30</f>
        <v>3499.11</v>
      </c>
      <c r="F30" s="43">
        <f>3499.1+0.01</f>
        <v>3499.11</v>
      </c>
      <c r="G30" s="43"/>
      <c r="H30" s="43"/>
      <c r="I30" s="44"/>
      <c r="J30" s="439"/>
      <c r="K30" s="408"/>
    </row>
    <row r="31" spans="1:11" ht="33.75" customHeight="1" x14ac:dyDescent="0.25">
      <c r="A31" s="342"/>
      <c r="B31" s="410"/>
      <c r="C31" s="345"/>
      <c r="D31" s="12">
        <v>2028</v>
      </c>
      <c r="E31" s="43">
        <f>F31+G31+H31+I31</f>
        <v>3499.11</v>
      </c>
      <c r="F31" s="43">
        <v>3499.11</v>
      </c>
      <c r="G31" s="43"/>
      <c r="H31" s="43"/>
      <c r="I31" s="44"/>
      <c r="J31" s="439"/>
      <c r="K31" s="408"/>
    </row>
    <row r="32" spans="1:11" ht="16.5" thickBot="1" x14ac:dyDescent="0.3">
      <c r="A32" s="343"/>
      <c r="B32" s="5"/>
      <c r="C32" s="346"/>
      <c r="D32" s="14"/>
      <c r="E32" s="45"/>
      <c r="F32" s="45"/>
      <c r="G32" s="45"/>
      <c r="H32" s="45"/>
      <c r="I32" s="46"/>
      <c r="J32" s="97"/>
      <c r="K32" s="432"/>
    </row>
    <row r="33" spans="1:11" ht="35.25" customHeight="1" thickBot="1" x14ac:dyDescent="0.3">
      <c r="A33" s="341" t="s">
        <v>130</v>
      </c>
      <c r="B33" s="35" t="s">
        <v>52</v>
      </c>
      <c r="C33" s="344" t="s">
        <v>65</v>
      </c>
      <c r="D33" s="36" t="s">
        <v>32</v>
      </c>
      <c r="E33" s="72">
        <f>E34+E35+E36+E37</f>
        <v>364121.79</v>
      </c>
      <c r="F33" s="72">
        <f t="shared" ref="F33:I33" si="9">F34+F35+F36+F37</f>
        <v>364121.79</v>
      </c>
      <c r="G33" s="72">
        <f t="shared" si="9"/>
        <v>0</v>
      </c>
      <c r="H33" s="72">
        <f t="shared" si="9"/>
        <v>0</v>
      </c>
      <c r="I33" s="72">
        <f t="shared" si="9"/>
        <v>0</v>
      </c>
      <c r="J33" s="127"/>
      <c r="K33" s="407" t="s">
        <v>299</v>
      </c>
    </row>
    <row r="34" spans="1:11" ht="28.5" customHeight="1" x14ac:dyDescent="0.25">
      <c r="A34" s="342"/>
      <c r="B34" s="409" t="s">
        <v>444</v>
      </c>
      <c r="C34" s="345"/>
      <c r="D34" s="10">
        <v>2026</v>
      </c>
      <c r="E34" s="41">
        <f>F34+G34+H34+I34</f>
        <v>114979.80999999998</v>
      </c>
      <c r="F34" s="41">
        <f>37094.63+1064.49+68894.98+7509.97+185.4+230.34</f>
        <v>114979.80999999998</v>
      </c>
      <c r="G34" s="41"/>
      <c r="H34" s="41"/>
      <c r="I34" s="42"/>
      <c r="J34" s="438" t="s">
        <v>273</v>
      </c>
      <c r="K34" s="408"/>
    </row>
    <row r="35" spans="1:11" ht="35.25" customHeight="1" x14ac:dyDescent="0.25">
      <c r="A35" s="342"/>
      <c r="B35" s="410"/>
      <c r="C35" s="345"/>
      <c r="D35" s="12">
        <v>2027</v>
      </c>
      <c r="E35" s="43">
        <f>F35+G35+H35+I35</f>
        <v>124570.99</v>
      </c>
      <c r="F35" s="43">
        <f>40058.87+1161.26+75158.16+8192.7</f>
        <v>124570.99</v>
      </c>
      <c r="G35" s="43"/>
      <c r="H35" s="43"/>
      <c r="I35" s="44"/>
      <c r="J35" s="439"/>
      <c r="K35" s="408"/>
    </row>
    <row r="36" spans="1:11" ht="31.5" customHeight="1" x14ac:dyDescent="0.25">
      <c r="A36" s="342"/>
      <c r="B36" s="410"/>
      <c r="C36" s="345"/>
      <c r="D36" s="12">
        <v>2028</v>
      </c>
      <c r="E36" s="43">
        <f>F36+G36+H36+I36</f>
        <v>124570.99</v>
      </c>
      <c r="F36" s="43">
        <f>40058.87+1161.26+75158.16+8192.7</f>
        <v>124570.99</v>
      </c>
      <c r="G36" s="43"/>
      <c r="H36" s="43"/>
      <c r="I36" s="44"/>
      <c r="J36" s="439"/>
      <c r="K36" s="408"/>
    </row>
    <row r="37" spans="1:11" ht="16.5" thickBot="1" x14ac:dyDescent="0.3">
      <c r="A37" s="343"/>
      <c r="B37" s="5"/>
      <c r="C37" s="346"/>
      <c r="D37" s="14"/>
      <c r="E37" s="45"/>
      <c r="F37" s="45"/>
      <c r="G37" s="45"/>
      <c r="H37" s="45"/>
      <c r="I37" s="46"/>
      <c r="J37" s="97"/>
      <c r="K37" s="432"/>
    </row>
    <row r="38" spans="1:11" ht="19.5" customHeight="1" thickBot="1" x14ac:dyDescent="0.3">
      <c r="A38" s="447" t="s">
        <v>131</v>
      </c>
      <c r="B38" s="39" t="s">
        <v>57</v>
      </c>
      <c r="C38" s="448" t="s">
        <v>65</v>
      </c>
      <c r="D38" s="54" t="s">
        <v>32</v>
      </c>
      <c r="E38" s="71">
        <f>E39+E40+E41</f>
        <v>5757.2</v>
      </c>
      <c r="F38" s="71">
        <f t="shared" ref="F38:I38" si="10">F39+F40+F41</f>
        <v>5757.2</v>
      </c>
      <c r="G38" s="71">
        <f t="shared" si="10"/>
        <v>0</v>
      </c>
      <c r="H38" s="71">
        <f t="shared" si="10"/>
        <v>0</v>
      </c>
      <c r="I38" s="71">
        <f t="shared" si="10"/>
        <v>0</v>
      </c>
      <c r="J38" s="126"/>
      <c r="K38" s="451" t="s">
        <v>300</v>
      </c>
    </row>
    <row r="39" spans="1:11" ht="39.75" customHeight="1" x14ac:dyDescent="0.25">
      <c r="A39" s="395"/>
      <c r="B39" s="404" t="s">
        <v>133</v>
      </c>
      <c r="C39" s="464"/>
      <c r="D39" s="49">
        <v>2026</v>
      </c>
      <c r="E39" s="64">
        <f>F39+G39+H39+I39</f>
        <v>1688.6</v>
      </c>
      <c r="F39" s="64">
        <f>F44+F49+F54+F69+F74+F79</f>
        <v>1688.6</v>
      </c>
      <c r="G39" s="64">
        <f t="shared" ref="G39:I39" si="11">G44+G49+G54+G69+G74+G79</f>
        <v>0</v>
      </c>
      <c r="H39" s="64">
        <f t="shared" si="11"/>
        <v>0</v>
      </c>
      <c r="I39" s="64">
        <f t="shared" si="11"/>
        <v>0</v>
      </c>
      <c r="J39" s="124" t="s">
        <v>274</v>
      </c>
      <c r="K39" s="400"/>
    </row>
    <row r="40" spans="1:11" ht="30" customHeight="1" x14ac:dyDescent="0.25">
      <c r="A40" s="395"/>
      <c r="B40" s="405"/>
      <c r="C40" s="464"/>
      <c r="D40" s="50">
        <v>2027</v>
      </c>
      <c r="E40" s="66">
        <f>F40+G40+H40+I40</f>
        <v>2034.3</v>
      </c>
      <c r="F40" s="66">
        <f>F45+F50+F55+F70+F75+F80</f>
        <v>2034.3</v>
      </c>
      <c r="G40" s="66">
        <f t="shared" ref="G40:I40" si="12">G45+G55+G60+G65+G70+G80</f>
        <v>0</v>
      </c>
      <c r="H40" s="66">
        <f t="shared" si="12"/>
        <v>0</v>
      </c>
      <c r="I40" s="66">
        <f t="shared" si="12"/>
        <v>0</v>
      </c>
      <c r="J40" s="124" t="s">
        <v>275</v>
      </c>
      <c r="K40" s="400"/>
    </row>
    <row r="41" spans="1:11" ht="15.75" x14ac:dyDescent="0.25">
      <c r="A41" s="395"/>
      <c r="B41" s="405"/>
      <c r="C41" s="464"/>
      <c r="D41" s="50">
        <v>2028</v>
      </c>
      <c r="E41" s="66">
        <f>F41+G41+H41+I41</f>
        <v>2034.3</v>
      </c>
      <c r="F41" s="66">
        <f>F46+F51+F56+F71+F76+F81</f>
        <v>2034.3</v>
      </c>
      <c r="G41" s="66">
        <f t="shared" ref="G41:I41" si="13">G56+G61+G66+G71+G81</f>
        <v>0</v>
      </c>
      <c r="H41" s="66">
        <f t="shared" si="13"/>
        <v>0</v>
      </c>
      <c r="I41" s="66">
        <f t="shared" si="13"/>
        <v>0</v>
      </c>
      <c r="J41" s="102"/>
      <c r="K41" s="400"/>
    </row>
    <row r="42" spans="1:11" ht="16.5" thickBot="1" x14ac:dyDescent="0.3">
      <c r="A42" s="396"/>
      <c r="B42" s="40"/>
      <c r="C42" s="465"/>
      <c r="D42" s="51"/>
      <c r="E42" s="68"/>
      <c r="F42" s="68"/>
      <c r="G42" s="68"/>
      <c r="H42" s="68"/>
      <c r="I42" s="69"/>
      <c r="J42" s="103"/>
      <c r="K42" s="401"/>
    </row>
    <row r="43" spans="1:11" ht="16.5" thickBot="1" x14ac:dyDescent="0.3">
      <c r="A43" s="341" t="s">
        <v>132</v>
      </c>
      <c r="B43" s="35" t="s">
        <v>52</v>
      </c>
      <c r="C43" s="344" t="s">
        <v>65</v>
      </c>
      <c r="D43" s="212" t="s">
        <v>32</v>
      </c>
      <c r="E43" s="72">
        <f>E44+E45+E46+E47</f>
        <v>1317.2</v>
      </c>
      <c r="F43" s="72">
        <f t="shared" ref="F43:I43" si="14">F44+F45+F46+F47</f>
        <v>1317.2</v>
      </c>
      <c r="G43" s="72">
        <f t="shared" si="14"/>
        <v>0</v>
      </c>
      <c r="H43" s="72">
        <f t="shared" si="14"/>
        <v>0</v>
      </c>
      <c r="I43" s="72">
        <f t="shared" si="14"/>
        <v>0</v>
      </c>
      <c r="J43" s="127"/>
      <c r="K43" s="407" t="s">
        <v>296</v>
      </c>
    </row>
    <row r="44" spans="1:11" ht="15.75" x14ac:dyDescent="0.25">
      <c r="A44" s="342"/>
      <c r="B44" s="409" t="s">
        <v>446</v>
      </c>
      <c r="C44" s="345"/>
      <c r="D44" s="209">
        <v>2026</v>
      </c>
      <c r="E44" s="41">
        <f>F44+G44+H44+I44</f>
        <v>448.6</v>
      </c>
      <c r="F44" s="41">
        <f>434.3+14.3</f>
        <v>448.6</v>
      </c>
      <c r="G44" s="41"/>
      <c r="H44" s="41"/>
      <c r="I44" s="42"/>
      <c r="J44" s="438" t="s">
        <v>344</v>
      </c>
      <c r="K44" s="408"/>
    </row>
    <row r="45" spans="1:11" ht="15.75" x14ac:dyDescent="0.25">
      <c r="A45" s="342"/>
      <c r="B45" s="410"/>
      <c r="C45" s="345"/>
      <c r="D45" s="210">
        <v>2027</v>
      </c>
      <c r="E45" s="43">
        <f>F45+G45+H45+I45</f>
        <v>434.3</v>
      </c>
      <c r="F45" s="43">
        <v>434.3</v>
      </c>
      <c r="G45" s="43"/>
      <c r="H45" s="43"/>
      <c r="I45" s="44"/>
      <c r="J45" s="439"/>
      <c r="K45" s="408"/>
    </row>
    <row r="46" spans="1:11" ht="15.75" x14ac:dyDescent="0.25">
      <c r="A46" s="342"/>
      <c r="B46" s="410"/>
      <c r="C46" s="345"/>
      <c r="D46" s="210">
        <v>2028</v>
      </c>
      <c r="E46" s="43">
        <f>F46+G46+H46+I46</f>
        <v>434.3</v>
      </c>
      <c r="F46" s="43">
        <v>434.3</v>
      </c>
      <c r="G46" s="43"/>
      <c r="H46" s="43"/>
      <c r="I46" s="44"/>
      <c r="J46" s="439"/>
      <c r="K46" s="408"/>
    </row>
    <row r="47" spans="1:11" ht="16.5" thickBot="1" x14ac:dyDescent="0.3">
      <c r="A47" s="343"/>
      <c r="B47" s="5"/>
      <c r="C47" s="346"/>
      <c r="D47" s="214"/>
      <c r="E47" s="45"/>
      <c r="F47" s="45"/>
      <c r="G47" s="45"/>
      <c r="H47" s="45"/>
      <c r="I47" s="46"/>
      <c r="J47" s="213"/>
      <c r="K47" s="432"/>
    </row>
    <row r="48" spans="1:11" ht="16.5" thickBot="1" x14ac:dyDescent="0.3">
      <c r="A48" s="341" t="s">
        <v>134</v>
      </c>
      <c r="B48" s="35" t="s">
        <v>52</v>
      </c>
      <c r="C48" s="344" t="s">
        <v>65</v>
      </c>
      <c r="D48" s="228" t="s">
        <v>32</v>
      </c>
      <c r="E48" s="72">
        <f>E49+E50+E51+E52</f>
        <v>1200</v>
      </c>
      <c r="F48" s="72">
        <f t="shared" ref="F48:I48" si="15">F49+F50+F51+F52</f>
        <v>1200</v>
      </c>
      <c r="G48" s="72">
        <f t="shared" si="15"/>
        <v>0</v>
      </c>
      <c r="H48" s="72">
        <f t="shared" si="15"/>
        <v>0</v>
      </c>
      <c r="I48" s="72">
        <f t="shared" si="15"/>
        <v>0</v>
      </c>
      <c r="J48" s="127"/>
      <c r="K48" s="407" t="s">
        <v>300</v>
      </c>
    </row>
    <row r="49" spans="1:11" ht="25.5" customHeight="1" x14ac:dyDescent="0.25">
      <c r="A49" s="342"/>
      <c r="B49" s="409" t="s">
        <v>415</v>
      </c>
      <c r="C49" s="345"/>
      <c r="D49" s="226">
        <v>2026</v>
      </c>
      <c r="E49" s="41">
        <f>F49+G49+H49+I49</f>
        <v>400</v>
      </c>
      <c r="F49" s="41">
        <v>400</v>
      </c>
      <c r="G49" s="41"/>
      <c r="H49" s="41"/>
      <c r="I49" s="42"/>
      <c r="J49" s="438" t="s">
        <v>279</v>
      </c>
      <c r="K49" s="408"/>
    </row>
    <row r="50" spans="1:11" ht="28.5" customHeight="1" x14ac:dyDescent="0.25">
      <c r="A50" s="342"/>
      <c r="B50" s="410"/>
      <c r="C50" s="345"/>
      <c r="D50" s="227">
        <v>2027</v>
      </c>
      <c r="E50" s="43">
        <f>F50+G50+H50+I50</f>
        <v>400</v>
      </c>
      <c r="F50" s="43">
        <v>400</v>
      </c>
      <c r="G50" s="43"/>
      <c r="H50" s="43"/>
      <c r="I50" s="44"/>
      <c r="J50" s="439"/>
      <c r="K50" s="408"/>
    </row>
    <row r="51" spans="1:11" ht="45.75" customHeight="1" x14ac:dyDescent="0.25">
      <c r="A51" s="342"/>
      <c r="B51" s="410"/>
      <c r="C51" s="345"/>
      <c r="D51" s="227">
        <v>2028</v>
      </c>
      <c r="E51" s="43">
        <f>F51+G51+H51+I51</f>
        <v>400</v>
      </c>
      <c r="F51" s="43">
        <v>400</v>
      </c>
      <c r="G51" s="43"/>
      <c r="H51" s="43"/>
      <c r="I51" s="44"/>
      <c r="J51" s="439"/>
      <c r="K51" s="408"/>
    </row>
    <row r="52" spans="1:11" ht="16.5" thickBot="1" x14ac:dyDescent="0.3">
      <c r="A52" s="343"/>
      <c r="B52" s="5"/>
      <c r="C52" s="346"/>
      <c r="D52" s="230"/>
      <c r="E52" s="45"/>
      <c r="F52" s="45"/>
      <c r="G52" s="45"/>
      <c r="H52" s="45"/>
      <c r="I52" s="46"/>
      <c r="J52" s="229"/>
      <c r="K52" s="432"/>
    </row>
    <row r="53" spans="1:11" ht="29.25" customHeight="1" thickBot="1" x14ac:dyDescent="0.3">
      <c r="A53" s="341" t="s">
        <v>135</v>
      </c>
      <c r="B53" s="35" t="s">
        <v>52</v>
      </c>
      <c r="C53" s="344" t="s">
        <v>65</v>
      </c>
      <c r="D53" s="36" t="s">
        <v>32</v>
      </c>
      <c r="E53" s="72">
        <f>E54+E55+E56+E57</f>
        <v>900</v>
      </c>
      <c r="F53" s="72">
        <f t="shared" ref="F53:I53" si="16">F54+F55+F56+F57</f>
        <v>900</v>
      </c>
      <c r="G53" s="72">
        <f t="shared" si="16"/>
        <v>0</v>
      </c>
      <c r="H53" s="72">
        <f t="shared" si="16"/>
        <v>0</v>
      </c>
      <c r="I53" s="72">
        <f t="shared" si="16"/>
        <v>0</v>
      </c>
      <c r="J53" s="127"/>
      <c r="K53" s="407" t="s">
        <v>296</v>
      </c>
    </row>
    <row r="54" spans="1:11" ht="20.25" customHeight="1" x14ac:dyDescent="0.25">
      <c r="A54" s="342"/>
      <c r="B54" s="409" t="s">
        <v>416</v>
      </c>
      <c r="C54" s="345"/>
      <c r="D54" s="10">
        <v>2026</v>
      </c>
      <c r="E54" s="41">
        <f>F54+G54+H54+I54</f>
        <v>300</v>
      </c>
      <c r="F54" s="41">
        <v>300</v>
      </c>
      <c r="G54" s="41"/>
      <c r="H54" s="41"/>
      <c r="I54" s="42"/>
      <c r="J54" s="438" t="s">
        <v>276</v>
      </c>
      <c r="K54" s="408"/>
    </row>
    <row r="55" spans="1:11" ht="29.25" customHeight="1" x14ac:dyDescent="0.25">
      <c r="A55" s="342"/>
      <c r="B55" s="410"/>
      <c r="C55" s="345"/>
      <c r="D55" s="12">
        <v>2027</v>
      </c>
      <c r="E55" s="43">
        <f>F55+G55+H55+I55</f>
        <v>300</v>
      </c>
      <c r="F55" s="43">
        <v>300</v>
      </c>
      <c r="G55" s="43"/>
      <c r="H55" s="43"/>
      <c r="I55" s="44"/>
      <c r="J55" s="439"/>
      <c r="K55" s="408"/>
    </row>
    <row r="56" spans="1:11" ht="33" customHeight="1" x14ac:dyDescent="0.25">
      <c r="A56" s="342"/>
      <c r="B56" s="410"/>
      <c r="C56" s="345"/>
      <c r="D56" s="12">
        <v>2028</v>
      </c>
      <c r="E56" s="43">
        <f>F56+G56+H56+I56</f>
        <v>300</v>
      </c>
      <c r="F56" s="43">
        <v>300</v>
      </c>
      <c r="G56" s="43"/>
      <c r="H56" s="43"/>
      <c r="I56" s="44"/>
      <c r="J56" s="439"/>
      <c r="K56" s="408"/>
    </row>
    <row r="57" spans="1:11" ht="16.5" thickBot="1" x14ac:dyDescent="0.3">
      <c r="A57" s="343"/>
      <c r="B57" s="5"/>
      <c r="C57" s="346"/>
      <c r="D57" s="14"/>
      <c r="E57" s="45"/>
      <c r="F57" s="45"/>
      <c r="G57" s="45"/>
      <c r="H57" s="45"/>
      <c r="I57" s="46"/>
      <c r="J57" s="97"/>
      <c r="K57" s="432"/>
    </row>
    <row r="58" spans="1:11" ht="1.5" hidden="1" customHeight="1" thickBot="1" x14ac:dyDescent="0.3">
      <c r="A58" s="341"/>
      <c r="B58" s="35"/>
      <c r="C58" s="344"/>
      <c r="D58" s="36"/>
      <c r="E58" s="72"/>
      <c r="F58" s="72"/>
      <c r="G58" s="72"/>
      <c r="H58" s="72"/>
      <c r="I58" s="72"/>
      <c r="J58" s="127"/>
      <c r="K58" s="407"/>
    </row>
    <row r="59" spans="1:11" ht="16.5" hidden="1" thickBot="1" x14ac:dyDescent="0.3">
      <c r="A59" s="342"/>
      <c r="B59" s="409"/>
      <c r="C59" s="345"/>
      <c r="D59" s="10"/>
      <c r="E59" s="41"/>
      <c r="F59" s="41"/>
      <c r="G59" s="41"/>
      <c r="H59" s="41"/>
      <c r="I59" s="42"/>
      <c r="J59" s="438"/>
      <c r="K59" s="408"/>
    </row>
    <row r="60" spans="1:11" ht="32.25" hidden="1" customHeight="1" thickBot="1" x14ac:dyDescent="0.3">
      <c r="A60" s="342"/>
      <c r="B60" s="410"/>
      <c r="C60" s="345"/>
      <c r="D60" s="12"/>
      <c r="E60" s="43"/>
      <c r="F60" s="43"/>
      <c r="G60" s="43"/>
      <c r="H60" s="43"/>
      <c r="I60" s="44"/>
      <c r="J60" s="439"/>
      <c r="K60" s="408"/>
    </row>
    <row r="61" spans="1:11" ht="39" hidden="1" customHeight="1" thickBot="1" x14ac:dyDescent="0.3">
      <c r="A61" s="342"/>
      <c r="B61" s="410"/>
      <c r="C61" s="345"/>
      <c r="D61" s="12"/>
      <c r="E61" s="43"/>
      <c r="F61" s="43"/>
      <c r="G61" s="43"/>
      <c r="H61" s="43"/>
      <c r="I61" s="44"/>
      <c r="J61" s="439"/>
      <c r="K61" s="408"/>
    </row>
    <row r="62" spans="1:11" ht="16.5" hidden="1" thickBot="1" x14ac:dyDescent="0.3">
      <c r="A62" s="343"/>
      <c r="B62" s="5"/>
      <c r="C62" s="346"/>
      <c r="D62" s="14"/>
      <c r="E62" s="45"/>
      <c r="F62" s="45"/>
      <c r="G62" s="45"/>
      <c r="H62" s="45"/>
      <c r="I62" s="46"/>
      <c r="J62" s="97"/>
      <c r="K62" s="432"/>
    </row>
    <row r="63" spans="1:11" ht="16.5" hidden="1" thickBot="1" x14ac:dyDescent="0.3">
      <c r="A63" s="341"/>
      <c r="B63" s="35"/>
      <c r="C63" s="344"/>
      <c r="D63" s="36"/>
      <c r="E63" s="72"/>
      <c r="F63" s="72"/>
      <c r="G63" s="72"/>
      <c r="H63" s="72"/>
      <c r="I63" s="72"/>
      <c r="J63" s="127"/>
      <c r="K63" s="407"/>
    </row>
    <row r="64" spans="1:11" ht="16.5" hidden="1" thickBot="1" x14ac:dyDescent="0.3">
      <c r="A64" s="342"/>
      <c r="B64" s="409"/>
      <c r="C64" s="345"/>
      <c r="D64" s="10"/>
      <c r="E64" s="41"/>
      <c r="F64" s="41"/>
      <c r="G64" s="41"/>
      <c r="H64" s="41"/>
      <c r="I64" s="42"/>
      <c r="J64" s="438"/>
      <c r="K64" s="408"/>
    </row>
    <row r="65" spans="1:11" ht="16.5" hidden="1" thickBot="1" x14ac:dyDescent="0.3">
      <c r="A65" s="342"/>
      <c r="B65" s="410"/>
      <c r="C65" s="345"/>
      <c r="D65" s="12"/>
      <c r="E65" s="43"/>
      <c r="F65" s="43"/>
      <c r="G65" s="43"/>
      <c r="H65" s="43"/>
      <c r="I65" s="44"/>
      <c r="J65" s="439"/>
      <c r="K65" s="408"/>
    </row>
    <row r="66" spans="1:11" ht="16.5" hidden="1" thickBot="1" x14ac:dyDescent="0.3">
      <c r="A66" s="342"/>
      <c r="B66" s="410"/>
      <c r="C66" s="345"/>
      <c r="D66" s="12"/>
      <c r="E66" s="43"/>
      <c r="F66" s="43"/>
      <c r="G66" s="43"/>
      <c r="H66" s="43"/>
      <c r="I66" s="44"/>
      <c r="J66" s="439"/>
      <c r="K66" s="408"/>
    </row>
    <row r="67" spans="1:11" ht="16.5" hidden="1" thickBot="1" x14ac:dyDescent="0.3">
      <c r="A67" s="343"/>
      <c r="B67" s="5"/>
      <c r="C67" s="346"/>
      <c r="D67" s="14"/>
      <c r="E67" s="45"/>
      <c r="F67" s="45"/>
      <c r="G67" s="45"/>
      <c r="H67" s="45"/>
      <c r="I67" s="46"/>
      <c r="J67" s="97"/>
      <c r="K67" s="432"/>
    </row>
    <row r="68" spans="1:11" ht="16.5" thickBot="1" x14ac:dyDescent="0.3">
      <c r="A68" s="341" t="s">
        <v>136</v>
      </c>
      <c r="B68" s="35" t="s">
        <v>52</v>
      </c>
      <c r="C68" s="344" t="s">
        <v>65</v>
      </c>
      <c r="D68" s="36" t="s">
        <v>32</v>
      </c>
      <c r="E68" s="72">
        <f>E69+E70+E71+E72</f>
        <v>600</v>
      </c>
      <c r="F68" s="72">
        <f t="shared" ref="F68:I68" si="17">F69+F70+F71+F72</f>
        <v>600</v>
      </c>
      <c r="G68" s="72">
        <f t="shared" si="17"/>
        <v>0</v>
      </c>
      <c r="H68" s="72">
        <f t="shared" si="17"/>
        <v>0</v>
      </c>
      <c r="I68" s="72">
        <f t="shared" si="17"/>
        <v>0</v>
      </c>
      <c r="J68" s="127"/>
      <c r="K68" s="407" t="s">
        <v>296</v>
      </c>
    </row>
    <row r="69" spans="1:11" ht="36" customHeight="1" x14ac:dyDescent="0.25">
      <c r="A69" s="342"/>
      <c r="B69" s="409" t="s">
        <v>417</v>
      </c>
      <c r="C69" s="345"/>
      <c r="D69" s="10">
        <v>2026</v>
      </c>
      <c r="E69" s="41">
        <f>F69+G69+H69+I69</f>
        <v>200</v>
      </c>
      <c r="F69" s="41">
        <v>200</v>
      </c>
      <c r="G69" s="41"/>
      <c r="H69" s="41"/>
      <c r="I69" s="42"/>
      <c r="J69" s="438" t="s">
        <v>278</v>
      </c>
      <c r="K69" s="408"/>
    </row>
    <row r="70" spans="1:11" ht="32.25" customHeight="1" x14ac:dyDescent="0.25">
      <c r="A70" s="342"/>
      <c r="B70" s="410"/>
      <c r="C70" s="345"/>
      <c r="D70" s="12">
        <v>2027</v>
      </c>
      <c r="E70" s="43">
        <f>F70+G70+H70+I70</f>
        <v>200</v>
      </c>
      <c r="F70" s="43">
        <v>200</v>
      </c>
      <c r="G70" s="43"/>
      <c r="H70" s="43"/>
      <c r="I70" s="44"/>
      <c r="J70" s="439"/>
      <c r="K70" s="408"/>
    </row>
    <row r="71" spans="1:11" ht="33.75" customHeight="1" x14ac:dyDescent="0.25">
      <c r="A71" s="342"/>
      <c r="B71" s="410"/>
      <c r="C71" s="345"/>
      <c r="D71" s="12">
        <v>2028</v>
      </c>
      <c r="E71" s="43">
        <f>F71+G71+H71+I71</f>
        <v>200</v>
      </c>
      <c r="F71" s="43">
        <v>200</v>
      </c>
      <c r="G71" s="43"/>
      <c r="H71" s="43"/>
      <c r="I71" s="44"/>
      <c r="J71" s="439"/>
      <c r="K71" s="408"/>
    </row>
    <row r="72" spans="1:11" ht="16.5" thickBot="1" x14ac:dyDescent="0.3">
      <c r="A72" s="343"/>
      <c r="B72" s="5"/>
      <c r="C72" s="346"/>
      <c r="D72" s="14"/>
      <c r="E72" s="45"/>
      <c r="F72" s="45"/>
      <c r="G72" s="45"/>
      <c r="H72" s="45"/>
      <c r="I72" s="46"/>
      <c r="J72" s="97"/>
      <c r="K72" s="432"/>
    </row>
    <row r="73" spans="1:11" ht="16.5" thickBot="1" x14ac:dyDescent="0.3">
      <c r="A73" s="341" t="s">
        <v>137</v>
      </c>
      <c r="B73" s="35" t="s">
        <v>52</v>
      </c>
      <c r="C73" s="344" t="s">
        <v>65</v>
      </c>
      <c r="D73" s="228" t="s">
        <v>32</v>
      </c>
      <c r="E73" s="72">
        <f>E74+E75+E76+E77</f>
        <v>600</v>
      </c>
      <c r="F73" s="72">
        <f t="shared" ref="F73:I73" si="18">F74+F75+F76+F77</f>
        <v>600</v>
      </c>
      <c r="G73" s="72">
        <f t="shared" si="18"/>
        <v>0</v>
      </c>
      <c r="H73" s="72">
        <f t="shared" si="18"/>
        <v>0</v>
      </c>
      <c r="I73" s="72">
        <f t="shared" si="18"/>
        <v>0</v>
      </c>
      <c r="J73" s="127"/>
      <c r="K73" s="407" t="s">
        <v>296</v>
      </c>
    </row>
    <row r="74" spans="1:11" ht="33.75" customHeight="1" x14ac:dyDescent="0.25">
      <c r="A74" s="342"/>
      <c r="B74" s="409" t="s">
        <v>418</v>
      </c>
      <c r="C74" s="345"/>
      <c r="D74" s="226">
        <v>2026</v>
      </c>
      <c r="E74" s="41">
        <f>F74+G74+H74+I74</f>
        <v>200</v>
      </c>
      <c r="F74" s="41">
        <v>200</v>
      </c>
      <c r="G74" s="41"/>
      <c r="H74" s="41"/>
      <c r="I74" s="42"/>
      <c r="J74" s="438" t="s">
        <v>277</v>
      </c>
      <c r="K74" s="408"/>
    </row>
    <row r="75" spans="1:11" ht="15.75" x14ac:dyDescent="0.25">
      <c r="A75" s="342"/>
      <c r="B75" s="410"/>
      <c r="C75" s="345"/>
      <c r="D75" s="227">
        <v>2027</v>
      </c>
      <c r="E75" s="43">
        <f>F75+G75+H75+I75</f>
        <v>200</v>
      </c>
      <c r="F75" s="43">
        <v>200</v>
      </c>
      <c r="G75" s="43"/>
      <c r="H75" s="43"/>
      <c r="I75" s="44"/>
      <c r="J75" s="439"/>
      <c r="K75" s="408"/>
    </row>
    <row r="76" spans="1:11" ht="33.75" customHeight="1" x14ac:dyDescent="0.25">
      <c r="A76" s="342"/>
      <c r="B76" s="410"/>
      <c r="C76" s="345"/>
      <c r="D76" s="227">
        <v>2028</v>
      </c>
      <c r="E76" s="43">
        <f>F76+G76+H76+I76</f>
        <v>200</v>
      </c>
      <c r="F76" s="43">
        <v>200</v>
      </c>
      <c r="G76" s="43"/>
      <c r="H76" s="43"/>
      <c r="I76" s="44"/>
      <c r="J76" s="439"/>
      <c r="K76" s="408"/>
    </row>
    <row r="77" spans="1:11" ht="16.5" thickBot="1" x14ac:dyDescent="0.3">
      <c r="A77" s="343"/>
      <c r="B77" s="5"/>
      <c r="C77" s="346"/>
      <c r="D77" s="230"/>
      <c r="E77" s="45"/>
      <c r="F77" s="45"/>
      <c r="G77" s="45"/>
      <c r="H77" s="45"/>
      <c r="I77" s="46"/>
      <c r="J77" s="229"/>
      <c r="K77" s="432"/>
    </row>
    <row r="78" spans="1:11" ht="16.5" thickBot="1" x14ac:dyDescent="0.3">
      <c r="A78" s="341" t="s">
        <v>311</v>
      </c>
      <c r="B78" s="35" t="s">
        <v>52</v>
      </c>
      <c r="C78" s="344" t="s">
        <v>65</v>
      </c>
      <c r="D78" s="36" t="s">
        <v>32</v>
      </c>
      <c r="E78" s="72">
        <f>E79+E80+E81+E82</f>
        <v>1140</v>
      </c>
      <c r="F78" s="72">
        <f t="shared" ref="F78:I78" si="19">F79+F80+F81+F82</f>
        <v>1140</v>
      </c>
      <c r="G78" s="72">
        <f t="shared" si="19"/>
        <v>0</v>
      </c>
      <c r="H78" s="72">
        <f t="shared" si="19"/>
        <v>0</v>
      </c>
      <c r="I78" s="72">
        <f t="shared" si="19"/>
        <v>0</v>
      </c>
      <c r="J78" s="127"/>
      <c r="K78" s="407" t="s">
        <v>300</v>
      </c>
    </row>
    <row r="79" spans="1:11" ht="15.75" x14ac:dyDescent="0.25">
      <c r="A79" s="342"/>
      <c r="B79" s="409" t="s">
        <v>270</v>
      </c>
      <c r="C79" s="345"/>
      <c r="D79" s="10">
        <v>2026</v>
      </c>
      <c r="E79" s="41">
        <f>F79+G79+H79+I79</f>
        <v>140</v>
      </c>
      <c r="F79" s="41">
        <f>500-360</f>
        <v>140</v>
      </c>
      <c r="G79" s="41"/>
      <c r="H79" s="41"/>
      <c r="I79" s="42"/>
      <c r="J79" s="438" t="s">
        <v>270</v>
      </c>
      <c r="K79" s="408"/>
    </row>
    <row r="80" spans="1:11" ht="15.75" x14ac:dyDescent="0.25">
      <c r="A80" s="342"/>
      <c r="B80" s="410"/>
      <c r="C80" s="345"/>
      <c r="D80" s="12">
        <v>2027</v>
      </c>
      <c r="E80" s="43">
        <f>F80+G80+H80+I80</f>
        <v>500</v>
      </c>
      <c r="F80" s="43">
        <v>500</v>
      </c>
      <c r="G80" s="43"/>
      <c r="H80" s="43"/>
      <c r="I80" s="44"/>
      <c r="J80" s="439"/>
      <c r="K80" s="408"/>
    </row>
    <row r="81" spans="1:11" ht="15.75" x14ac:dyDescent="0.25">
      <c r="A81" s="342"/>
      <c r="B81" s="410"/>
      <c r="C81" s="345"/>
      <c r="D81" s="12">
        <v>2028</v>
      </c>
      <c r="E81" s="43">
        <f>F81+G81+H81+I81</f>
        <v>500</v>
      </c>
      <c r="F81" s="43">
        <v>500</v>
      </c>
      <c r="G81" s="43"/>
      <c r="H81" s="43"/>
      <c r="I81" s="44"/>
      <c r="J81" s="439"/>
      <c r="K81" s="408"/>
    </row>
    <row r="82" spans="1:11" ht="16.5" thickBot="1" x14ac:dyDescent="0.3">
      <c r="A82" s="343"/>
      <c r="B82" s="5"/>
      <c r="C82" s="346"/>
      <c r="D82" s="14"/>
      <c r="E82" s="45"/>
      <c r="F82" s="45"/>
      <c r="G82" s="45"/>
      <c r="H82" s="45"/>
      <c r="I82" s="46"/>
      <c r="J82" s="97"/>
      <c r="K82" s="432"/>
    </row>
    <row r="83" spans="1:11" ht="16.5" customHeight="1" thickBot="1" x14ac:dyDescent="0.3">
      <c r="A83" s="447" t="s">
        <v>138</v>
      </c>
      <c r="B83" s="39" t="s">
        <v>71</v>
      </c>
      <c r="C83" s="448" t="s">
        <v>65</v>
      </c>
      <c r="D83" s="54" t="s">
        <v>32</v>
      </c>
      <c r="E83" s="71">
        <f>E84+E85+E86+E87</f>
        <v>2673.6000000000004</v>
      </c>
      <c r="F83" s="71">
        <f t="shared" ref="F83:I83" si="20">F84+F85+F86+F87</f>
        <v>2673.6000000000004</v>
      </c>
      <c r="G83" s="71">
        <f t="shared" si="20"/>
        <v>0</v>
      </c>
      <c r="H83" s="71">
        <f t="shared" si="20"/>
        <v>0</v>
      </c>
      <c r="I83" s="71">
        <f t="shared" si="20"/>
        <v>0</v>
      </c>
      <c r="J83" s="101"/>
      <c r="K83" s="451" t="s">
        <v>301</v>
      </c>
    </row>
    <row r="84" spans="1:11" ht="28.5" customHeight="1" x14ac:dyDescent="0.25">
      <c r="A84" s="395"/>
      <c r="B84" s="487" t="s">
        <v>345</v>
      </c>
      <c r="C84" s="464"/>
      <c r="D84" s="49">
        <v>2026</v>
      </c>
      <c r="E84" s="64">
        <f>F84+G84+H84+I84</f>
        <v>891.2</v>
      </c>
      <c r="F84" s="64">
        <v>891.2</v>
      </c>
      <c r="G84" s="64"/>
      <c r="H84" s="64"/>
      <c r="I84" s="65"/>
      <c r="J84" s="219" t="s">
        <v>345</v>
      </c>
      <c r="K84" s="400"/>
    </row>
    <row r="85" spans="1:11" ht="15.75" x14ac:dyDescent="0.25">
      <c r="A85" s="395"/>
      <c r="B85" s="488"/>
      <c r="C85" s="464"/>
      <c r="D85" s="50">
        <v>2027</v>
      </c>
      <c r="E85" s="66">
        <f>F85+G85+H85+I85</f>
        <v>891.2</v>
      </c>
      <c r="F85" s="66">
        <v>891.2</v>
      </c>
      <c r="G85" s="66"/>
      <c r="H85" s="66"/>
      <c r="I85" s="67"/>
      <c r="J85" s="102"/>
      <c r="K85" s="400"/>
    </row>
    <row r="86" spans="1:11" ht="15.75" x14ac:dyDescent="0.25">
      <c r="A86" s="395"/>
      <c r="B86" s="488"/>
      <c r="C86" s="464"/>
      <c r="D86" s="50">
        <v>2028</v>
      </c>
      <c r="E86" s="66">
        <f>F86+G86+H86+I86</f>
        <v>891.2</v>
      </c>
      <c r="F86" s="66">
        <v>891.2</v>
      </c>
      <c r="G86" s="66"/>
      <c r="H86" s="66"/>
      <c r="I86" s="67"/>
      <c r="J86" s="102"/>
      <c r="K86" s="400"/>
    </row>
    <row r="87" spans="1:11" ht="16.5" thickBot="1" x14ac:dyDescent="0.3">
      <c r="A87" s="396"/>
      <c r="B87" s="40"/>
      <c r="C87" s="465"/>
      <c r="D87" s="51"/>
      <c r="E87" s="68"/>
      <c r="F87" s="68"/>
      <c r="G87" s="68"/>
      <c r="H87" s="68"/>
      <c r="I87" s="69"/>
      <c r="J87" s="103"/>
      <c r="K87" s="401"/>
    </row>
    <row r="88" spans="1:11" ht="16.5" thickBot="1" x14ac:dyDescent="0.3">
      <c r="A88" s="447" t="s">
        <v>139</v>
      </c>
      <c r="B88" s="39" t="s">
        <v>84</v>
      </c>
      <c r="C88" s="448" t="s">
        <v>65</v>
      </c>
      <c r="D88" s="54" t="s">
        <v>32</v>
      </c>
      <c r="E88" s="71">
        <f>E89+E90+E91+E92</f>
        <v>19026.84</v>
      </c>
      <c r="F88" s="71">
        <f t="shared" ref="F88:I88" si="21">F89+F90+F91+F92</f>
        <v>19026.84</v>
      </c>
      <c r="G88" s="71">
        <f t="shared" si="21"/>
        <v>0</v>
      </c>
      <c r="H88" s="71">
        <f t="shared" si="21"/>
        <v>0</v>
      </c>
      <c r="I88" s="71">
        <f t="shared" si="21"/>
        <v>0</v>
      </c>
      <c r="J88" s="101"/>
      <c r="K88" s="451" t="s">
        <v>210</v>
      </c>
    </row>
    <row r="89" spans="1:11" ht="15.75" x14ac:dyDescent="0.25">
      <c r="A89" s="395"/>
      <c r="B89" s="404" t="s">
        <v>467</v>
      </c>
      <c r="C89" s="464"/>
      <c r="D89" s="49">
        <v>2026</v>
      </c>
      <c r="E89" s="64">
        <f>F89+G89+H89+I89</f>
        <v>10026.84</v>
      </c>
      <c r="F89" s="64">
        <f>10000+26.84</f>
        <v>10026.84</v>
      </c>
      <c r="G89" s="64"/>
      <c r="H89" s="64"/>
      <c r="I89" s="65"/>
      <c r="J89" s="102"/>
      <c r="K89" s="400"/>
    </row>
    <row r="90" spans="1:11" ht="36" customHeight="1" x14ac:dyDescent="0.25">
      <c r="A90" s="395"/>
      <c r="B90" s="405"/>
      <c r="C90" s="464"/>
      <c r="D90" s="50">
        <v>2027</v>
      </c>
      <c r="E90" s="66">
        <f>F90+G90+H90+I90</f>
        <v>4500</v>
      </c>
      <c r="F90" s="66">
        <f>4500</f>
        <v>4500</v>
      </c>
      <c r="G90" s="66"/>
      <c r="H90" s="66"/>
      <c r="I90" s="67"/>
      <c r="J90" s="473" t="s">
        <v>346</v>
      </c>
      <c r="K90" s="400"/>
    </row>
    <row r="91" spans="1:11" ht="29.25" customHeight="1" x14ac:dyDescent="0.25">
      <c r="A91" s="395"/>
      <c r="B91" s="405"/>
      <c r="C91" s="464"/>
      <c r="D91" s="50">
        <v>2028</v>
      </c>
      <c r="E91" s="66">
        <f>F91+G91+H91+I91</f>
        <v>4500</v>
      </c>
      <c r="F91" s="66">
        <v>4500</v>
      </c>
      <c r="G91" s="66"/>
      <c r="H91" s="66"/>
      <c r="I91" s="67"/>
      <c r="J91" s="406"/>
      <c r="K91" s="400"/>
    </row>
    <row r="92" spans="1:11" ht="16.5" thickBot="1" x14ac:dyDescent="0.3">
      <c r="A92" s="396"/>
      <c r="B92" s="40"/>
      <c r="C92" s="465"/>
      <c r="D92" s="51"/>
      <c r="E92" s="68"/>
      <c r="F92" s="68"/>
      <c r="G92" s="68"/>
      <c r="H92" s="68"/>
      <c r="I92" s="69"/>
      <c r="J92" s="103"/>
      <c r="K92" s="401"/>
    </row>
    <row r="93" spans="1:11" ht="16.5" thickBot="1" x14ac:dyDescent="0.3">
      <c r="A93" s="447" t="s">
        <v>140</v>
      </c>
      <c r="B93" s="39" t="s">
        <v>87</v>
      </c>
      <c r="C93" s="448" t="s">
        <v>65</v>
      </c>
      <c r="D93" s="54" t="s">
        <v>32</v>
      </c>
      <c r="E93" s="71">
        <f>E94+E95+E96+E97</f>
        <v>0</v>
      </c>
      <c r="F93" s="71">
        <f t="shared" ref="F93:I93" si="22">F94+F95+F96+F97</f>
        <v>0</v>
      </c>
      <c r="G93" s="71">
        <f t="shared" si="22"/>
        <v>0</v>
      </c>
      <c r="H93" s="71">
        <f t="shared" si="22"/>
        <v>0</v>
      </c>
      <c r="I93" s="71">
        <f t="shared" si="22"/>
        <v>0</v>
      </c>
      <c r="J93" s="101"/>
      <c r="K93" s="451" t="s">
        <v>210</v>
      </c>
    </row>
    <row r="94" spans="1:11" ht="29.25" customHeight="1" x14ac:dyDescent="0.25">
      <c r="A94" s="395"/>
      <c r="B94" s="404" t="s">
        <v>347</v>
      </c>
      <c r="C94" s="464"/>
      <c r="D94" s="49">
        <v>2026</v>
      </c>
      <c r="E94" s="64"/>
      <c r="F94" s="64"/>
      <c r="G94" s="64"/>
      <c r="H94" s="64"/>
      <c r="I94" s="65"/>
      <c r="J94" s="485" t="s">
        <v>347</v>
      </c>
      <c r="K94" s="400"/>
    </row>
    <row r="95" spans="1:11" ht="42" customHeight="1" x14ac:dyDescent="0.25">
      <c r="A95" s="395"/>
      <c r="B95" s="405"/>
      <c r="C95" s="464"/>
      <c r="D95" s="50">
        <v>2027</v>
      </c>
      <c r="E95" s="66"/>
      <c r="F95" s="66"/>
      <c r="G95" s="66"/>
      <c r="H95" s="66"/>
      <c r="I95" s="67"/>
      <c r="J95" s="486"/>
      <c r="K95" s="400"/>
    </row>
    <row r="96" spans="1:11" ht="32.25" customHeight="1" x14ac:dyDescent="0.25">
      <c r="A96" s="395"/>
      <c r="B96" s="405"/>
      <c r="C96" s="464"/>
      <c r="D96" s="50">
        <v>2028</v>
      </c>
      <c r="E96" s="66"/>
      <c r="F96" s="66"/>
      <c r="G96" s="66"/>
      <c r="H96" s="66"/>
      <c r="I96" s="67"/>
      <c r="J96" s="486"/>
      <c r="K96" s="400"/>
    </row>
    <row r="97" spans="1:11" ht="16.5" thickBot="1" x14ac:dyDescent="0.3">
      <c r="A97" s="396"/>
      <c r="B97" s="40"/>
      <c r="C97" s="465"/>
      <c r="D97" s="51"/>
      <c r="E97" s="68"/>
      <c r="F97" s="68"/>
      <c r="G97" s="68"/>
      <c r="H97" s="68"/>
      <c r="I97" s="69"/>
      <c r="J97" s="103"/>
      <c r="K97" s="401"/>
    </row>
    <row r="98" spans="1:11" ht="15.75" hidden="1" x14ac:dyDescent="0.25">
      <c r="A98" s="447"/>
      <c r="B98" s="39"/>
      <c r="C98" s="448"/>
      <c r="D98" s="54"/>
      <c r="E98" s="71"/>
      <c r="F98" s="71"/>
      <c r="G98" s="71"/>
      <c r="H98" s="71"/>
      <c r="I98" s="71"/>
      <c r="J98" s="101"/>
      <c r="K98" s="451"/>
    </row>
    <row r="99" spans="1:11" ht="15.75" hidden="1" x14ac:dyDescent="0.25">
      <c r="A99" s="395"/>
      <c r="B99" s="404"/>
      <c r="C99" s="464"/>
      <c r="D99" s="49"/>
      <c r="E99" s="64"/>
      <c r="F99" s="64"/>
      <c r="G99" s="64"/>
      <c r="H99" s="64"/>
      <c r="I99" s="65"/>
      <c r="J99" s="102"/>
      <c r="K99" s="400"/>
    </row>
    <row r="100" spans="1:11" ht="15.75" hidden="1" x14ac:dyDescent="0.25">
      <c r="A100" s="395"/>
      <c r="B100" s="405"/>
      <c r="C100" s="464"/>
      <c r="D100" s="50"/>
      <c r="E100" s="66"/>
      <c r="F100" s="66"/>
      <c r="G100" s="66"/>
      <c r="H100" s="66"/>
      <c r="I100" s="67"/>
      <c r="J100" s="102"/>
      <c r="K100" s="400"/>
    </row>
    <row r="101" spans="1:11" ht="15.75" hidden="1" x14ac:dyDescent="0.25">
      <c r="A101" s="395"/>
      <c r="B101" s="405"/>
      <c r="C101" s="464"/>
      <c r="D101" s="50"/>
      <c r="E101" s="66"/>
      <c r="F101" s="66"/>
      <c r="G101" s="66"/>
      <c r="H101" s="66"/>
      <c r="I101" s="67"/>
      <c r="J101" s="102"/>
      <c r="K101" s="400"/>
    </row>
    <row r="102" spans="1:11" ht="16.5" hidden="1" thickBot="1" x14ac:dyDescent="0.3">
      <c r="A102" s="396"/>
      <c r="B102" s="40"/>
      <c r="C102" s="465"/>
      <c r="D102" s="51"/>
      <c r="E102" s="68"/>
      <c r="F102" s="68"/>
      <c r="G102" s="68"/>
      <c r="H102" s="68"/>
      <c r="I102" s="69"/>
      <c r="J102" s="103"/>
      <c r="K102" s="401"/>
    </row>
    <row r="104" spans="1:11" ht="21" customHeight="1" x14ac:dyDescent="0.25">
      <c r="B104" s="483" t="s">
        <v>448</v>
      </c>
      <c r="C104" s="483"/>
      <c r="D104" s="483"/>
      <c r="E104" s="483"/>
      <c r="F104" s="483"/>
      <c r="G104" s="483"/>
      <c r="H104" s="483"/>
      <c r="I104" s="483"/>
      <c r="J104" s="483"/>
      <c r="K104" s="483"/>
    </row>
    <row r="106" spans="1:11" ht="19.5" customHeight="1" x14ac:dyDescent="0.25">
      <c r="B106" s="483" t="s">
        <v>449</v>
      </c>
      <c r="C106" s="483"/>
      <c r="D106" s="483"/>
      <c r="E106" s="483"/>
      <c r="F106" s="483"/>
      <c r="G106" s="483"/>
      <c r="H106" s="483"/>
      <c r="I106" s="483"/>
      <c r="J106" s="483"/>
      <c r="K106" s="483"/>
    </row>
    <row r="108" spans="1:11" ht="21" customHeight="1" x14ac:dyDescent="0.25">
      <c r="B108" s="483" t="s">
        <v>450</v>
      </c>
      <c r="C108" s="483"/>
      <c r="D108" s="483"/>
      <c r="E108" s="483"/>
      <c r="F108" s="483"/>
      <c r="G108" s="483"/>
      <c r="H108" s="483"/>
      <c r="I108" s="483"/>
      <c r="J108" s="483"/>
      <c r="K108" s="483"/>
    </row>
    <row r="110" spans="1:11" x14ac:dyDescent="0.25">
      <c r="B110" s="433" t="s">
        <v>468</v>
      </c>
      <c r="C110" s="433"/>
      <c r="D110" s="433"/>
      <c r="E110" s="433"/>
      <c r="F110" s="433"/>
      <c r="G110" s="433"/>
      <c r="H110" s="433"/>
      <c r="I110" s="433"/>
      <c r="J110" s="433"/>
    </row>
  </sheetData>
  <mergeCells count="105">
    <mergeCell ref="C1:K1"/>
    <mergeCell ref="K48:K52"/>
    <mergeCell ref="B49:B51"/>
    <mergeCell ref="J49:J51"/>
    <mergeCell ref="A73:A77"/>
    <mergeCell ref="C73:C77"/>
    <mergeCell ref="K73:K77"/>
    <mergeCell ref="B74:B76"/>
    <mergeCell ref="J74:J76"/>
    <mergeCell ref="A58:A62"/>
    <mergeCell ref="C58:C62"/>
    <mergeCell ref="K58:K62"/>
    <mergeCell ref="B59:B61"/>
    <mergeCell ref="J59:J61"/>
    <mergeCell ref="A63:A67"/>
    <mergeCell ref="C63:C67"/>
    <mergeCell ref="K63:K67"/>
    <mergeCell ref="A38:A42"/>
    <mergeCell ref="C38:C42"/>
    <mergeCell ref="K38:K42"/>
    <mergeCell ref="A53:A57"/>
    <mergeCell ref="C53:C57"/>
    <mergeCell ref="K53:K57"/>
    <mergeCell ref="B39:B41"/>
    <mergeCell ref="B54:B56"/>
    <mergeCell ref="J54:J56"/>
    <mergeCell ref="A43:A47"/>
    <mergeCell ref="C43:C47"/>
    <mergeCell ref="K43:K47"/>
    <mergeCell ref="B44:B46"/>
    <mergeCell ref="J44:J46"/>
    <mergeCell ref="A48:A52"/>
    <mergeCell ref="C48:C52"/>
    <mergeCell ref="A28:A32"/>
    <mergeCell ref="C28:C32"/>
    <mergeCell ref="K28:K32"/>
    <mergeCell ref="A33:A37"/>
    <mergeCell ref="C33:C37"/>
    <mergeCell ref="K33:K37"/>
    <mergeCell ref="B29:B31"/>
    <mergeCell ref="B34:B36"/>
    <mergeCell ref="J29:J31"/>
    <mergeCell ref="J34:J36"/>
    <mergeCell ref="A18:A22"/>
    <mergeCell ref="C18:C22"/>
    <mergeCell ref="K18:K22"/>
    <mergeCell ref="A23:A27"/>
    <mergeCell ref="C23:C27"/>
    <mergeCell ref="K23:K27"/>
    <mergeCell ref="B19:B21"/>
    <mergeCell ref="B24:B26"/>
    <mergeCell ref="J24:J26"/>
    <mergeCell ref="A8:A12"/>
    <mergeCell ref="C8:C12"/>
    <mergeCell ref="J8:J12"/>
    <mergeCell ref="K8:K12"/>
    <mergeCell ref="A13:A17"/>
    <mergeCell ref="C13:C17"/>
    <mergeCell ref="J13:J17"/>
    <mergeCell ref="K13:K17"/>
    <mergeCell ref="B14:B16"/>
    <mergeCell ref="A2:K2"/>
    <mergeCell ref="A3:K3"/>
    <mergeCell ref="A4:K4"/>
    <mergeCell ref="A5:A7"/>
    <mergeCell ref="B5:B7"/>
    <mergeCell ref="C5:C7"/>
    <mergeCell ref="D5:I5"/>
    <mergeCell ref="J5:J7"/>
    <mergeCell ref="K5:K7"/>
    <mergeCell ref="D6:I6"/>
    <mergeCell ref="B64:B66"/>
    <mergeCell ref="J64:J66"/>
    <mergeCell ref="A68:A72"/>
    <mergeCell ref="C68:C72"/>
    <mergeCell ref="K68:K72"/>
    <mergeCell ref="B69:B71"/>
    <mergeCell ref="J69:J71"/>
    <mergeCell ref="A83:A87"/>
    <mergeCell ref="C83:C87"/>
    <mergeCell ref="K83:K87"/>
    <mergeCell ref="B84:B86"/>
    <mergeCell ref="A78:A82"/>
    <mergeCell ref="C78:C82"/>
    <mergeCell ref="K78:K82"/>
    <mergeCell ref="B79:B81"/>
    <mergeCell ref="J79:J81"/>
    <mergeCell ref="B110:J110"/>
    <mergeCell ref="B104:K104"/>
    <mergeCell ref="B106:K106"/>
    <mergeCell ref="B108:K108"/>
    <mergeCell ref="J90:J91"/>
    <mergeCell ref="J94:J96"/>
    <mergeCell ref="A88:A92"/>
    <mergeCell ref="C88:C92"/>
    <mergeCell ref="K88:K92"/>
    <mergeCell ref="B89:B91"/>
    <mergeCell ref="A98:A102"/>
    <mergeCell ref="C98:C102"/>
    <mergeCell ref="K98:K102"/>
    <mergeCell ref="B99:B101"/>
    <mergeCell ref="A93:A97"/>
    <mergeCell ref="C93:C97"/>
    <mergeCell ref="K93:K97"/>
    <mergeCell ref="B94:B96"/>
  </mergeCells>
  <pageMargins left="0.70866141732283472" right="0" top="0" bottom="0" header="0" footer="0"/>
  <pageSetup paperSize="9" scale="70" fitToHeight="6" orientation="landscape" r:id="rId1"/>
  <rowBreaks count="2" manualBreakCount="2">
    <brk id="37" max="16383" man="1"/>
    <brk id="8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3"/>
  <sheetViews>
    <sheetView zoomScaleNormal="100" zoomScaleSheetLayoutView="80" workbookViewId="0">
      <selection activeCell="D1" sqref="D1:K1"/>
    </sheetView>
  </sheetViews>
  <sheetFormatPr defaultRowHeight="15" x14ac:dyDescent="0.25"/>
  <cols>
    <col min="1" max="1" width="7.7109375" customWidth="1"/>
    <col min="2" max="2" width="43" customWidth="1"/>
    <col min="3" max="3" width="14" customWidth="1"/>
    <col min="5" max="5" width="13.28515625" customWidth="1"/>
    <col min="6" max="6" width="12.7109375" customWidth="1"/>
    <col min="8" max="8" width="13.140625" customWidth="1"/>
    <col min="10" max="10" width="47.5703125" customWidth="1"/>
    <col min="11" max="11" width="19.28515625" customWidth="1"/>
  </cols>
  <sheetData>
    <row r="1" spans="1:11" x14ac:dyDescent="0.25">
      <c r="D1" s="544" t="s">
        <v>481</v>
      </c>
      <c r="E1" s="544"/>
      <c r="F1" s="544"/>
      <c r="G1" s="544"/>
      <c r="H1" s="544"/>
      <c r="I1" s="544"/>
      <c r="J1" s="544"/>
      <c r="K1" s="544"/>
    </row>
    <row r="2" spans="1:11" ht="15.75" customHeight="1" x14ac:dyDescent="0.25">
      <c r="A2" s="365"/>
      <c r="B2" s="365"/>
      <c r="C2" s="365"/>
      <c r="D2" s="365"/>
      <c r="E2" s="365"/>
      <c r="F2" s="365"/>
      <c r="G2" s="365"/>
      <c r="H2" s="365"/>
      <c r="I2" s="365"/>
      <c r="J2" s="365"/>
      <c r="K2" s="365"/>
    </row>
    <row r="3" spans="1:11" ht="15.75" customHeight="1" x14ac:dyDescent="0.25">
      <c r="A3" s="366" t="s">
        <v>151</v>
      </c>
      <c r="B3" s="366"/>
      <c r="C3" s="366"/>
      <c r="D3" s="366"/>
      <c r="E3" s="366"/>
      <c r="F3" s="366"/>
      <c r="G3" s="366"/>
      <c r="H3" s="366"/>
      <c r="I3" s="366"/>
      <c r="J3" s="366"/>
      <c r="K3" s="366"/>
    </row>
    <row r="4" spans="1:11" ht="16.5" thickBot="1" x14ac:dyDescent="0.3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1" ht="42" customHeight="1" x14ac:dyDescent="0.25">
      <c r="A5" s="347" t="s">
        <v>10</v>
      </c>
      <c r="B5" s="347" t="s">
        <v>45</v>
      </c>
      <c r="C5" s="347" t="s">
        <v>46</v>
      </c>
      <c r="D5" s="376" t="s">
        <v>47</v>
      </c>
      <c r="E5" s="377"/>
      <c r="F5" s="377"/>
      <c r="G5" s="377"/>
      <c r="H5" s="377"/>
      <c r="I5" s="378"/>
      <c r="J5" s="347" t="s">
        <v>49</v>
      </c>
      <c r="K5" s="347" t="s">
        <v>28</v>
      </c>
    </row>
    <row r="6" spans="1:11" ht="16.5" thickBot="1" x14ac:dyDescent="0.3">
      <c r="A6" s="360"/>
      <c r="B6" s="360"/>
      <c r="C6" s="360"/>
      <c r="D6" s="379" t="s">
        <v>48</v>
      </c>
      <c r="E6" s="367"/>
      <c r="F6" s="367"/>
      <c r="G6" s="367"/>
      <c r="H6" s="367"/>
      <c r="I6" s="349"/>
      <c r="J6" s="360"/>
      <c r="K6" s="360"/>
    </row>
    <row r="7" spans="1:11" ht="32.25" thickBot="1" x14ac:dyDescent="0.3">
      <c r="A7" s="375"/>
      <c r="B7" s="375"/>
      <c r="C7" s="375"/>
      <c r="D7" s="33" t="s">
        <v>50</v>
      </c>
      <c r="E7" s="33" t="s">
        <v>32</v>
      </c>
      <c r="F7" s="33" t="s">
        <v>33</v>
      </c>
      <c r="G7" s="33" t="s">
        <v>34</v>
      </c>
      <c r="H7" s="33" t="s">
        <v>35</v>
      </c>
      <c r="I7" s="33" t="s">
        <v>36</v>
      </c>
      <c r="J7" s="375"/>
      <c r="K7" s="375"/>
    </row>
    <row r="8" spans="1:11" ht="1.5" hidden="1" customHeight="1" thickBot="1" x14ac:dyDescent="0.3">
      <c r="A8" s="461"/>
      <c r="B8" s="35" t="s">
        <v>39</v>
      </c>
      <c r="C8" s="344"/>
      <c r="D8" s="4" t="s">
        <v>32</v>
      </c>
      <c r="E8" s="32"/>
      <c r="F8" s="32"/>
      <c r="G8" s="32"/>
      <c r="H8" s="32"/>
      <c r="I8" s="32"/>
      <c r="J8" s="347" t="s">
        <v>29</v>
      </c>
      <c r="K8" s="344"/>
    </row>
    <row r="9" spans="1:11" ht="16.5" hidden="1" thickBot="1" x14ac:dyDescent="0.3">
      <c r="A9" s="462"/>
      <c r="B9" s="35" t="s">
        <v>40</v>
      </c>
      <c r="C9" s="350"/>
      <c r="D9" s="10" t="s">
        <v>15</v>
      </c>
      <c r="E9" s="9"/>
      <c r="F9" s="9"/>
      <c r="G9" s="2"/>
      <c r="H9" s="2"/>
      <c r="I9" s="11"/>
      <c r="J9" s="348"/>
      <c r="K9" s="350"/>
    </row>
    <row r="10" spans="1:11" ht="16.5" hidden="1" thickBot="1" x14ac:dyDescent="0.3">
      <c r="A10" s="462"/>
      <c r="B10" s="6"/>
      <c r="C10" s="350"/>
      <c r="D10" s="12" t="s">
        <v>15</v>
      </c>
      <c r="E10" s="8"/>
      <c r="F10" s="8"/>
      <c r="G10" s="1"/>
      <c r="H10" s="1"/>
      <c r="I10" s="13"/>
      <c r="J10" s="348"/>
      <c r="K10" s="350"/>
    </row>
    <row r="11" spans="1:11" ht="16.5" hidden="1" thickBot="1" x14ac:dyDescent="0.3">
      <c r="A11" s="462"/>
      <c r="B11" s="6"/>
      <c r="C11" s="350"/>
      <c r="D11" s="12" t="s">
        <v>15</v>
      </c>
      <c r="E11" s="8"/>
      <c r="F11" s="8"/>
      <c r="G11" s="1"/>
      <c r="H11" s="1"/>
      <c r="I11" s="13"/>
      <c r="J11" s="348"/>
      <c r="K11" s="350"/>
    </row>
    <row r="12" spans="1:11" ht="16.5" hidden="1" thickBot="1" x14ac:dyDescent="0.3">
      <c r="A12" s="463"/>
      <c r="B12" s="5"/>
      <c r="C12" s="351"/>
      <c r="D12" s="14" t="s">
        <v>15</v>
      </c>
      <c r="E12" s="7"/>
      <c r="F12" s="7"/>
      <c r="G12" s="3"/>
      <c r="H12" s="3"/>
      <c r="I12" s="15"/>
      <c r="J12" s="349"/>
      <c r="K12" s="351"/>
    </row>
    <row r="13" spans="1:11" ht="20.25" customHeight="1" thickBot="1" x14ac:dyDescent="0.3">
      <c r="A13" s="380" t="s">
        <v>142</v>
      </c>
      <c r="B13" s="62" t="s">
        <v>141</v>
      </c>
      <c r="C13" s="387" t="s">
        <v>65</v>
      </c>
      <c r="D13" s="73" t="s">
        <v>32</v>
      </c>
      <c r="E13" s="76">
        <f>E14+E15+E16</f>
        <v>721375.34000000008</v>
      </c>
      <c r="F13" s="76">
        <f t="shared" ref="F13:I13" si="0">F14+F15+F16</f>
        <v>32888.840000000004</v>
      </c>
      <c r="G13" s="76">
        <f t="shared" si="0"/>
        <v>0</v>
      </c>
      <c r="H13" s="76">
        <f t="shared" si="0"/>
        <v>688486.5</v>
      </c>
      <c r="I13" s="76">
        <f t="shared" si="0"/>
        <v>0</v>
      </c>
      <c r="J13" s="382" t="s">
        <v>29</v>
      </c>
      <c r="K13" s="387"/>
    </row>
    <row r="14" spans="1:11" ht="23.25" customHeight="1" x14ac:dyDescent="0.25">
      <c r="A14" s="381"/>
      <c r="B14" s="390" t="s">
        <v>144</v>
      </c>
      <c r="C14" s="542"/>
      <c r="D14" s="55">
        <v>2026</v>
      </c>
      <c r="E14" s="74">
        <f>F14+G14+H14+I14</f>
        <v>717155.74</v>
      </c>
      <c r="F14" s="74">
        <f>F19+F48+F193+F119+F134+F144+F169+F149+F164+F183+F188+0.01</f>
        <v>28669.24</v>
      </c>
      <c r="G14" s="74">
        <f t="shared" ref="G14:I16" si="1">G19+G48+G193</f>
        <v>0</v>
      </c>
      <c r="H14" s="74">
        <f t="shared" si="1"/>
        <v>688486.5</v>
      </c>
      <c r="I14" s="74">
        <f t="shared" si="1"/>
        <v>0</v>
      </c>
      <c r="J14" s="385"/>
      <c r="K14" s="388"/>
    </row>
    <row r="15" spans="1:11" ht="15.75" x14ac:dyDescent="0.25">
      <c r="A15" s="381"/>
      <c r="B15" s="391"/>
      <c r="C15" s="542"/>
      <c r="D15" s="56">
        <v>2027</v>
      </c>
      <c r="E15" s="75">
        <f>F15+G15+H15+I15</f>
        <v>2109.7999999999997</v>
      </c>
      <c r="F15" s="75">
        <f>F20+F49+F194+F120+F135+F145</f>
        <v>2109.7999999999997</v>
      </c>
      <c r="G15" s="75">
        <f t="shared" si="1"/>
        <v>0</v>
      </c>
      <c r="H15" s="75">
        <f t="shared" si="1"/>
        <v>0</v>
      </c>
      <c r="I15" s="75">
        <f t="shared" si="1"/>
        <v>0</v>
      </c>
      <c r="J15" s="385"/>
      <c r="K15" s="388"/>
    </row>
    <row r="16" spans="1:11" ht="15.75" x14ac:dyDescent="0.25">
      <c r="A16" s="381"/>
      <c r="B16" s="391"/>
      <c r="C16" s="542"/>
      <c r="D16" s="56">
        <v>2028</v>
      </c>
      <c r="E16" s="75">
        <f>F16+G16+H16+I16</f>
        <v>2109.7999999999997</v>
      </c>
      <c r="F16" s="75">
        <f>F21+F50+F195+F121+F136+F146</f>
        <v>2109.7999999999997</v>
      </c>
      <c r="G16" s="75">
        <f t="shared" si="1"/>
        <v>0</v>
      </c>
      <c r="H16" s="75">
        <f t="shared" si="1"/>
        <v>0</v>
      </c>
      <c r="I16" s="75">
        <f t="shared" si="1"/>
        <v>0</v>
      </c>
      <c r="J16" s="385"/>
      <c r="K16" s="388"/>
    </row>
    <row r="17" spans="1:11" ht="16.5" thickBot="1" x14ac:dyDescent="0.3">
      <c r="A17" s="440"/>
      <c r="B17" s="63"/>
      <c r="C17" s="543"/>
      <c r="D17" s="58"/>
      <c r="E17" s="59"/>
      <c r="F17" s="59"/>
      <c r="G17" s="59"/>
      <c r="H17" s="59"/>
      <c r="I17" s="60"/>
      <c r="J17" s="386"/>
      <c r="K17" s="389"/>
    </row>
    <row r="18" spans="1:11" ht="23.25" customHeight="1" thickBot="1" x14ac:dyDescent="0.3">
      <c r="A18" s="447" t="s">
        <v>143</v>
      </c>
      <c r="B18" s="39" t="s">
        <v>55</v>
      </c>
      <c r="C18" s="448" t="s">
        <v>65</v>
      </c>
      <c r="D18" s="54" t="s">
        <v>32</v>
      </c>
      <c r="E18" s="71">
        <f>E19+E20+E21+E22</f>
        <v>3778.3900000000003</v>
      </c>
      <c r="F18" s="71">
        <f>F19+F20+F21+F22</f>
        <v>3778.3900000000003</v>
      </c>
      <c r="G18" s="71">
        <f>G19+G20+G21+G22</f>
        <v>0</v>
      </c>
      <c r="H18" s="71">
        <f>H19+H20+H21+H22</f>
        <v>0</v>
      </c>
      <c r="I18" s="71">
        <f>I19+I20+I21+I22</f>
        <v>0</v>
      </c>
      <c r="J18" s="126"/>
      <c r="K18" s="451" t="s">
        <v>285</v>
      </c>
    </row>
    <row r="19" spans="1:11" ht="44.25" customHeight="1" thickBot="1" x14ac:dyDescent="0.3">
      <c r="A19" s="395"/>
      <c r="B19" s="404" t="s">
        <v>419</v>
      </c>
      <c r="C19" s="464"/>
      <c r="D19" s="49">
        <v>2026</v>
      </c>
      <c r="E19" s="64">
        <f>F19+G19+H19+I19</f>
        <v>3778.3900000000003</v>
      </c>
      <c r="F19" s="64">
        <f>+F23+F33+F38+F43</f>
        <v>3778.3900000000003</v>
      </c>
      <c r="G19" s="64">
        <f>G24</f>
        <v>0</v>
      </c>
      <c r="H19" s="64">
        <f t="shared" ref="H19:I19" si="2">H24</f>
        <v>0</v>
      </c>
      <c r="I19" s="64">
        <f t="shared" si="2"/>
        <v>0</v>
      </c>
      <c r="J19" s="124" t="s">
        <v>280</v>
      </c>
      <c r="K19" s="400"/>
    </row>
    <row r="20" spans="1:11" ht="20.25" customHeight="1" thickBot="1" x14ac:dyDescent="0.3">
      <c r="A20" s="395"/>
      <c r="B20" s="405"/>
      <c r="C20" s="464"/>
      <c r="D20" s="50">
        <v>2027</v>
      </c>
      <c r="E20" s="64">
        <f t="shared" ref="E20:E21" si="3">F20+G20+H20+I20</f>
        <v>0</v>
      </c>
      <c r="F20" s="66">
        <f t="shared" ref="F20:I20" si="4">F25</f>
        <v>0</v>
      </c>
      <c r="G20" s="66">
        <f t="shared" si="4"/>
        <v>0</v>
      </c>
      <c r="H20" s="66">
        <f t="shared" si="4"/>
        <v>0</v>
      </c>
      <c r="I20" s="66">
        <f t="shared" si="4"/>
        <v>0</v>
      </c>
      <c r="J20" s="102"/>
      <c r="K20" s="400"/>
    </row>
    <row r="21" spans="1:11" ht="15.75" x14ac:dyDescent="0.25">
      <c r="A21" s="395"/>
      <c r="B21" s="405"/>
      <c r="C21" s="464"/>
      <c r="D21" s="50">
        <v>2028</v>
      </c>
      <c r="E21" s="64">
        <f t="shared" si="3"/>
        <v>0</v>
      </c>
      <c r="F21" s="66">
        <f t="shared" ref="F21:I21" si="5">F26</f>
        <v>0</v>
      </c>
      <c r="G21" s="66">
        <f t="shared" si="5"/>
        <v>0</v>
      </c>
      <c r="H21" s="66">
        <f t="shared" si="5"/>
        <v>0</v>
      </c>
      <c r="I21" s="66">
        <f t="shared" si="5"/>
        <v>0</v>
      </c>
      <c r="J21" s="102"/>
      <c r="K21" s="400"/>
    </row>
    <row r="22" spans="1:11" ht="16.5" thickBot="1" x14ac:dyDescent="0.3">
      <c r="A22" s="396"/>
      <c r="B22" s="40"/>
      <c r="C22" s="465"/>
      <c r="D22" s="51"/>
      <c r="E22" s="52"/>
      <c r="F22" s="52"/>
      <c r="G22" s="52"/>
      <c r="H22" s="52"/>
      <c r="I22" s="53"/>
      <c r="J22" s="103"/>
      <c r="K22" s="401"/>
    </row>
    <row r="23" spans="1:11" ht="34.5" customHeight="1" thickBot="1" x14ac:dyDescent="0.3">
      <c r="A23" s="341" t="s">
        <v>145</v>
      </c>
      <c r="B23" s="35" t="s">
        <v>52</v>
      </c>
      <c r="C23" s="344" t="s">
        <v>65</v>
      </c>
      <c r="D23" s="34" t="s">
        <v>32</v>
      </c>
      <c r="E23" s="72">
        <f>E24+E25+E26+E27</f>
        <v>3778.3900000000003</v>
      </c>
      <c r="F23" s="72">
        <f>F24+F25+F26</f>
        <v>3778.3900000000003</v>
      </c>
      <c r="G23" s="72">
        <f t="shared" ref="G23:I23" si="6">G24+G25+G26+G27</f>
        <v>0</v>
      </c>
      <c r="H23" s="72">
        <f t="shared" si="6"/>
        <v>0</v>
      </c>
      <c r="I23" s="72">
        <f t="shared" si="6"/>
        <v>0</v>
      </c>
      <c r="J23" s="127"/>
      <c r="K23" s="407" t="s">
        <v>285</v>
      </c>
    </row>
    <row r="24" spans="1:11" ht="21.75" customHeight="1" thickBot="1" x14ac:dyDescent="0.3">
      <c r="A24" s="342"/>
      <c r="B24" s="409" t="s">
        <v>443</v>
      </c>
      <c r="C24" s="345"/>
      <c r="D24" s="10">
        <v>2026</v>
      </c>
      <c r="E24" s="41">
        <f>F24+G24+H24+I24</f>
        <v>3778.3900000000003</v>
      </c>
      <c r="F24" s="41">
        <f>1187.76+131.44+2459.19</f>
        <v>3778.3900000000003</v>
      </c>
      <c r="G24" s="41">
        <v>0</v>
      </c>
      <c r="H24" s="41">
        <v>0</v>
      </c>
      <c r="I24" s="42">
        <v>0</v>
      </c>
      <c r="J24" s="438" t="s">
        <v>282</v>
      </c>
      <c r="K24" s="408"/>
    </row>
    <row r="25" spans="1:11" ht="16.5" thickBot="1" x14ac:dyDescent="0.3">
      <c r="A25" s="342"/>
      <c r="B25" s="410"/>
      <c r="C25" s="345"/>
      <c r="D25" s="12">
        <v>2027</v>
      </c>
      <c r="E25" s="41">
        <f t="shared" ref="E25:E26" si="7">F25+G25+H25+I25</f>
        <v>0</v>
      </c>
      <c r="F25" s="43"/>
      <c r="G25" s="43"/>
      <c r="H25" s="43"/>
      <c r="I25" s="44"/>
      <c r="J25" s="439"/>
      <c r="K25" s="408"/>
    </row>
    <row r="26" spans="1:11" ht="15.75" x14ac:dyDescent="0.25">
      <c r="A26" s="342"/>
      <c r="B26" s="410"/>
      <c r="C26" s="345"/>
      <c r="D26" s="12">
        <v>2028</v>
      </c>
      <c r="E26" s="41">
        <f t="shared" si="7"/>
        <v>0</v>
      </c>
      <c r="F26" s="43"/>
      <c r="G26" s="43"/>
      <c r="H26" s="43"/>
      <c r="I26" s="44"/>
      <c r="J26" s="439"/>
      <c r="K26" s="408"/>
    </row>
    <row r="27" spans="1:11" ht="16.5" thickBot="1" x14ac:dyDescent="0.3">
      <c r="A27" s="342"/>
      <c r="B27" s="5"/>
      <c r="C27" s="346"/>
      <c r="D27" s="14"/>
      <c r="E27" s="45"/>
      <c r="F27" s="45"/>
      <c r="G27" s="45"/>
      <c r="H27" s="45"/>
      <c r="I27" s="46"/>
      <c r="J27" s="97"/>
      <c r="K27" s="432"/>
    </row>
    <row r="28" spans="1:11" ht="15.75" x14ac:dyDescent="0.25">
      <c r="A28" s="503"/>
      <c r="B28" s="527" t="s">
        <v>355</v>
      </c>
      <c r="C28" s="300"/>
      <c r="D28" s="259" t="s">
        <v>32</v>
      </c>
      <c r="E28" s="260">
        <f>E29+E30+E31</f>
        <v>2459.19</v>
      </c>
      <c r="F28" s="260">
        <f>F29+F30+F31</f>
        <v>2459.19</v>
      </c>
      <c r="G28" s="260">
        <f t="shared" ref="G28:I28" si="8">G29+G30+G31</f>
        <v>0</v>
      </c>
      <c r="H28" s="260">
        <f t="shared" si="8"/>
        <v>0</v>
      </c>
      <c r="I28" s="260">
        <f t="shared" si="8"/>
        <v>0</v>
      </c>
      <c r="J28" s="301"/>
      <c r="K28" s="302"/>
    </row>
    <row r="29" spans="1:11" ht="15.75" x14ac:dyDescent="0.25">
      <c r="A29" s="503"/>
      <c r="B29" s="528"/>
      <c r="C29" s="300"/>
      <c r="D29" s="299">
        <v>2026</v>
      </c>
      <c r="E29" s="43">
        <f>F29+G29+H29+I29</f>
        <v>2459.19</v>
      </c>
      <c r="F29" s="43">
        <v>2459.19</v>
      </c>
      <c r="G29" s="43"/>
      <c r="H29" s="43"/>
      <c r="I29" s="44"/>
      <c r="J29" s="301"/>
      <c r="K29" s="302"/>
    </row>
    <row r="30" spans="1:11" ht="15.75" x14ac:dyDescent="0.25">
      <c r="A30" s="503"/>
      <c r="B30" s="528"/>
      <c r="C30" s="300"/>
      <c r="D30" s="299">
        <v>2027</v>
      </c>
      <c r="E30" s="43">
        <f>F30+G30+H30+I30</f>
        <v>0</v>
      </c>
      <c r="F30" s="43"/>
      <c r="G30" s="43"/>
      <c r="H30" s="43"/>
      <c r="I30" s="44"/>
      <c r="J30" s="301"/>
      <c r="K30" s="302"/>
    </row>
    <row r="31" spans="1:11" ht="16.5" thickBot="1" x14ac:dyDescent="0.3">
      <c r="A31" s="508"/>
      <c r="B31" s="529"/>
      <c r="C31" s="300"/>
      <c r="D31" s="303">
        <v>2028</v>
      </c>
      <c r="E31" s="252">
        <f>F31+G31+H31+I31</f>
        <v>0</v>
      </c>
      <c r="F31" s="45"/>
      <c r="G31" s="45"/>
      <c r="H31" s="45"/>
      <c r="I31" s="46"/>
      <c r="J31" s="258"/>
      <c r="K31" s="267"/>
    </row>
    <row r="32" spans="1:11" ht="16.5" thickBot="1" x14ac:dyDescent="0.3">
      <c r="A32" s="341" t="s">
        <v>316</v>
      </c>
      <c r="B32" s="35" t="s">
        <v>52</v>
      </c>
      <c r="C32" s="344" t="s">
        <v>65</v>
      </c>
      <c r="D32" s="217" t="s">
        <v>32</v>
      </c>
      <c r="E32" s="304">
        <f>E33+E34+E35+E36</f>
        <v>0</v>
      </c>
      <c r="F32" s="72">
        <f>F33+F34+F35+F36</f>
        <v>0</v>
      </c>
      <c r="G32" s="72">
        <f t="shared" ref="G32:I32" si="9">G33+G34+G35+G36</f>
        <v>0</v>
      </c>
      <c r="H32" s="72">
        <f t="shared" si="9"/>
        <v>0</v>
      </c>
      <c r="I32" s="72">
        <f t="shared" si="9"/>
        <v>0</v>
      </c>
      <c r="J32" s="127"/>
      <c r="K32" s="407" t="s">
        <v>285</v>
      </c>
    </row>
    <row r="33" spans="1:11" ht="15.75" x14ac:dyDescent="0.25">
      <c r="A33" s="342"/>
      <c r="B33" s="409" t="s">
        <v>420</v>
      </c>
      <c r="C33" s="345"/>
      <c r="D33" s="215">
        <v>2026</v>
      </c>
      <c r="E33" s="41"/>
      <c r="F33" s="41"/>
      <c r="G33" s="41"/>
      <c r="H33" s="41"/>
      <c r="I33" s="42"/>
      <c r="J33" s="545" t="s">
        <v>200</v>
      </c>
      <c r="K33" s="408"/>
    </row>
    <row r="34" spans="1:11" ht="15.75" x14ac:dyDescent="0.25">
      <c r="A34" s="342"/>
      <c r="B34" s="410"/>
      <c r="C34" s="345"/>
      <c r="D34" s="216">
        <v>2027</v>
      </c>
      <c r="E34" s="43"/>
      <c r="F34" s="43"/>
      <c r="G34" s="43"/>
      <c r="H34" s="43"/>
      <c r="I34" s="44"/>
      <c r="J34" s="546"/>
      <c r="K34" s="408"/>
    </row>
    <row r="35" spans="1:11" ht="15.75" x14ac:dyDescent="0.25">
      <c r="A35" s="342"/>
      <c r="B35" s="410"/>
      <c r="C35" s="345"/>
      <c r="D35" s="216">
        <v>2028</v>
      </c>
      <c r="E35" s="43"/>
      <c r="F35" s="43"/>
      <c r="G35" s="43"/>
      <c r="H35" s="43"/>
      <c r="I35" s="44"/>
      <c r="J35" s="546"/>
      <c r="K35" s="408"/>
    </row>
    <row r="36" spans="1:11" ht="16.5" thickBot="1" x14ac:dyDescent="0.3">
      <c r="A36" s="343"/>
      <c r="B36" s="5"/>
      <c r="C36" s="346"/>
      <c r="D36" s="220"/>
      <c r="E36" s="45"/>
      <c r="F36" s="45"/>
      <c r="G36" s="45"/>
      <c r="H36" s="45"/>
      <c r="I36" s="46"/>
      <c r="J36" s="218"/>
      <c r="K36" s="432"/>
    </row>
    <row r="37" spans="1:11" ht="16.5" thickBot="1" x14ac:dyDescent="0.3">
      <c r="A37" s="341" t="s">
        <v>317</v>
      </c>
      <c r="B37" s="35" t="s">
        <v>52</v>
      </c>
      <c r="C37" s="344" t="s">
        <v>65</v>
      </c>
      <c r="D37" s="217" t="s">
        <v>32</v>
      </c>
      <c r="E37" s="72">
        <f>E38+E39+E40+E41</f>
        <v>0</v>
      </c>
      <c r="F37" s="72">
        <f t="shared" ref="F37:I37" si="10">F38+F39+F40+F41</f>
        <v>0</v>
      </c>
      <c r="G37" s="72">
        <f t="shared" si="10"/>
        <v>0</v>
      </c>
      <c r="H37" s="72">
        <f t="shared" si="10"/>
        <v>0</v>
      </c>
      <c r="I37" s="72">
        <f t="shared" si="10"/>
        <v>0</v>
      </c>
      <c r="J37" s="127"/>
      <c r="K37" s="407" t="s">
        <v>285</v>
      </c>
    </row>
    <row r="38" spans="1:11" ht="15.75" x14ac:dyDescent="0.25">
      <c r="A38" s="342"/>
      <c r="B38" s="409" t="s">
        <v>421</v>
      </c>
      <c r="C38" s="345"/>
      <c r="D38" s="215">
        <v>2026</v>
      </c>
      <c r="E38" s="41"/>
      <c r="F38" s="41"/>
      <c r="G38" s="41"/>
      <c r="H38" s="41"/>
      <c r="I38" s="42"/>
      <c r="J38" s="545" t="s">
        <v>200</v>
      </c>
      <c r="K38" s="408"/>
    </row>
    <row r="39" spans="1:11" ht="15.75" x14ac:dyDescent="0.25">
      <c r="A39" s="342"/>
      <c r="B39" s="410"/>
      <c r="C39" s="345"/>
      <c r="D39" s="216">
        <v>2027</v>
      </c>
      <c r="E39" s="43"/>
      <c r="F39" s="43"/>
      <c r="G39" s="43"/>
      <c r="H39" s="43"/>
      <c r="I39" s="44"/>
      <c r="J39" s="546"/>
      <c r="K39" s="408"/>
    </row>
    <row r="40" spans="1:11" ht="15.75" x14ac:dyDescent="0.25">
      <c r="A40" s="342"/>
      <c r="B40" s="410"/>
      <c r="C40" s="345"/>
      <c r="D40" s="216">
        <v>2028</v>
      </c>
      <c r="E40" s="43"/>
      <c r="F40" s="43"/>
      <c r="G40" s="43"/>
      <c r="H40" s="43"/>
      <c r="I40" s="44"/>
      <c r="J40" s="546"/>
      <c r="K40" s="408"/>
    </row>
    <row r="41" spans="1:11" ht="16.5" thickBot="1" x14ac:dyDescent="0.3">
      <c r="A41" s="343"/>
      <c r="B41" s="5"/>
      <c r="C41" s="346"/>
      <c r="D41" s="220"/>
      <c r="E41" s="45"/>
      <c r="F41" s="45"/>
      <c r="G41" s="45"/>
      <c r="H41" s="45"/>
      <c r="I41" s="46"/>
      <c r="J41" s="218"/>
      <c r="K41" s="432"/>
    </row>
    <row r="42" spans="1:11" ht="16.5" thickBot="1" x14ac:dyDescent="0.3">
      <c r="A42" s="341" t="s">
        <v>318</v>
      </c>
      <c r="B42" s="35" t="s">
        <v>52</v>
      </c>
      <c r="C42" s="344" t="s">
        <v>65</v>
      </c>
      <c r="D42" s="217" t="s">
        <v>32</v>
      </c>
      <c r="E42" s="72">
        <f>E43+E44+E45+E46</f>
        <v>0</v>
      </c>
      <c r="F42" s="72">
        <f t="shared" ref="F42:I42" si="11">F43+F44+F45+F46</f>
        <v>0</v>
      </c>
      <c r="G42" s="72">
        <f t="shared" si="11"/>
        <v>0</v>
      </c>
      <c r="H42" s="72">
        <f t="shared" si="11"/>
        <v>0</v>
      </c>
      <c r="I42" s="72">
        <f t="shared" si="11"/>
        <v>0</v>
      </c>
      <c r="J42" s="127"/>
      <c r="K42" s="407" t="s">
        <v>285</v>
      </c>
    </row>
    <row r="43" spans="1:11" ht="15.75" x14ac:dyDescent="0.25">
      <c r="A43" s="342"/>
      <c r="B43" s="409" t="s">
        <v>422</v>
      </c>
      <c r="C43" s="345"/>
      <c r="D43" s="215">
        <v>2026</v>
      </c>
      <c r="E43" s="41"/>
      <c r="F43" s="41"/>
      <c r="G43" s="41"/>
      <c r="H43" s="41"/>
      <c r="I43" s="42"/>
      <c r="J43" s="545" t="s">
        <v>200</v>
      </c>
      <c r="K43" s="408"/>
    </row>
    <row r="44" spans="1:11" ht="15.75" x14ac:dyDescent="0.25">
      <c r="A44" s="342"/>
      <c r="B44" s="410"/>
      <c r="C44" s="345"/>
      <c r="D44" s="216">
        <v>2027</v>
      </c>
      <c r="E44" s="43"/>
      <c r="F44" s="43"/>
      <c r="G44" s="43"/>
      <c r="H44" s="43"/>
      <c r="I44" s="44"/>
      <c r="J44" s="546"/>
      <c r="K44" s="408"/>
    </row>
    <row r="45" spans="1:11" ht="15.75" x14ac:dyDescent="0.25">
      <c r="A45" s="342"/>
      <c r="B45" s="410"/>
      <c r="C45" s="345"/>
      <c r="D45" s="216">
        <v>2028</v>
      </c>
      <c r="E45" s="43"/>
      <c r="F45" s="43"/>
      <c r="G45" s="43"/>
      <c r="H45" s="43"/>
      <c r="I45" s="44"/>
      <c r="J45" s="546"/>
      <c r="K45" s="408"/>
    </row>
    <row r="46" spans="1:11" ht="16.5" thickBot="1" x14ac:dyDescent="0.3">
      <c r="A46" s="343"/>
      <c r="B46" s="5"/>
      <c r="C46" s="346"/>
      <c r="D46" s="220"/>
      <c r="E46" s="45"/>
      <c r="F46" s="45"/>
      <c r="G46" s="45"/>
      <c r="H46" s="45"/>
      <c r="I46" s="46"/>
      <c r="J46" s="218"/>
      <c r="K46" s="432"/>
    </row>
    <row r="47" spans="1:11" ht="20.25" customHeight="1" thickBot="1" x14ac:dyDescent="0.3">
      <c r="A47" s="447" t="s">
        <v>146</v>
      </c>
      <c r="B47" s="39" t="s">
        <v>57</v>
      </c>
      <c r="C47" s="448" t="s">
        <v>65</v>
      </c>
      <c r="D47" s="54" t="s">
        <v>32</v>
      </c>
      <c r="E47" s="71">
        <f>E48+E49+E50+E51</f>
        <v>19511.539999999997</v>
      </c>
      <c r="F47" s="71">
        <f>F48+F49+F50</f>
        <v>19511.539999999997</v>
      </c>
      <c r="G47" s="71">
        <f t="shared" ref="G47:I47" si="12">G48+G49+G50+G51</f>
        <v>0</v>
      </c>
      <c r="H47" s="71">
        <f t="shared" si="12"/>
        <v>0</v>
      </c>
      <c r="I47" s="71">
        <f t="shared" si="12"/>
        <v>0</v>
      </c>
      <c r="J47" s="126"/>
      <c r="K47" s="451" t="s">
        <v>285</v>
      </c>
    </row>
    <row r="48" spans="1:11" ht="39.75" customHeight="1" x14ac:dyDescent="0.25">
      <c r="A48" s="395"/>
      <c r="B48" s="404" t="s">
        <v>423</v>
      </c>
      <c r="C48" s="464"/>
      <c r="D48" s="49">
        <v>2026</v>
      </c>
      <c r="E48" s="64">
        <f>F48+G48+H48+I48</f>
        <v>16615.3</v>
      </c>
      <c r="F48" s="64">
        <f>F76+F84+F109+F114+F53-0.01</f>
        <v>16615.3</v>
      </c>
      <c r="G48" s="64">
        <f t="shared" ref="G48:I50" si="13">G53+G76+G84+G119</f>
        <v>0</v>
      </c>
      <c r="H48" s="64">
        <f t="shared" si="13"/>
        <v>0</v>
      </c>
      <c r="I48" s="64">
        <f t="shared" si="13"/>
        <v>0</v>
      </c>
      <c r="J48" s="124" t="s">
        <v>281</v>
      </c>
      <c r="K48" s="400"/>
    </row>
    <row r="49" spans="1:11" ht="15.75" x14ac:dyDescent="0.25">
      <c r="A49" s="395"/>
      <c r="B49" s="405"/>
      <c r="C49" s="464"/>
      <c r="D49" s="50">
        <v>2027</v>
      </c>
      <c r="E49" s="66">
        <f>F49+G49+H49+I49</f>
        <v>1448.12</v>
      </c>
      <c r="F49" s="66">
        <f>F54+F77+F85</f>
        <v>1448.12</v>
      </c>
      <c r="G49" s="66">
        <f t="shared" si="13"/>
        <v>0</v>
      </c>
      <c r="H49" s="66">
        <f t="shared" si="13"/>
        <v>0</v>
      </c>
      <c r="I49" s="66">
        <f t="shared" si="13"/>
        <v>0</v>
      </c>
      <c r="J49" s="102"/>
      <c r="K49" s="400"/>
    </row>
    <row r="50" spans="1:11" ht="15.75" x14ac:dyDescent="0.25">
      <c r="A50" s="395"/>
      <c r="B50" s="405"/>
      <c r="C50" s="464"/>
      <c r="D50" s="50">
        <v>2028</v>
      </c>
      <c r="E50" s="66">
        <f>F50+G50+H50+I50</f>
        <v>1448.12</v>
      </c>
      <c r="F50" s="66">
        <f>F55+F78+F86</f>
        <v>1448.12</v>
      </c>
      <c r="G50" s="66">
        <f t="shared" si="13"/>
        <v>0</v>
      </c>
      <c r="H50" s="66">
        <f t="shared" si="13"/>
        <v>0</v>
      </c>
      <c r="I50" s="66">
        <f t="shared" si="13"/>
        <v>0</v>
      </c>
      <c r="J50" s="102"/>
      <c r="K50" s="400"/>
    </row>
    <row r="51" spans="1:11" ht="16.5" thickBot="1" x14ac:dyDescent="0.3">
      <c r="A51" s="396"/>
      <c r="B51" s="285"/>
      <c r="C51" s="465"/>
      <c r="D51" s="51"/>
      <c r="E51" s="52"/>
      <c r="F51" s="52"/>
      <c r="G51" s="52"/>
      <c r="H51" s="52"/>
      <c r="I51" s="53"/>
      <c r="J51" s="103"/>
      <c r="K51" s="401"/>
    </row>
    <row r="52" spans="1:11" ht="32.25" customHeight="1" thickBot="1" x14ac:dyDescent="0.3">
      <c r="A52" s="521" t="s">
        <v>147</v>
      </c>
      <c r="B52" s="284" t="s">
        <v>52</v>
      </c>
      <c r="C52" s="523" t="s">
        <v>65</v>
      </c>
      <c r="D52" s="4" t="s">
        <v>32</v>
      </c>
      <c r="E52" s="77">
        <f>E53+E54+E55</f>
        <v>1824.8999999999999</v>
      </c>
      <c r="F52" s="77">
        <f>F53+F54+F55</f>
        <v>1824.8999999999999</v>
      </c>
      <c r="G52" s="77">
        <f t="shared" ref="G52:I52" si="14">G53+G54+G55</f>
        <v>0</v>
      </c>
      <c r="H52" s="77">
        <f t="shared" si="14"/>
        <v>0</v>
      </c>
      <c r="I52" s="77">
        <f t="shared" si="14"/>
        <v>0</v>
      </c>
      <c r="J52" s="266"/>
      <c r="K52" s="407" t="s">
        <v>285</v>
      </c>
    </row>
    <row r="53" spans="1:11" ht="18" customHeight="1" thickBot="1" x14ac:dyDescent="0.3">
      <c r="A53" s="522"/>
      <c r="B53" s="409" t="s">
        <v>424</v>
      </c>
      <c r="C53" s="526"/>
      <c r="D53" s="231">
        <v>2026</v>
      </c>
      <c r="E53" s="41">
        <f>F53+G53+H53+I53</f>
        <v>1824.8999999999999</v>
      </c>
      <c r="F53" s="41">
        <f>F61+F66+F71</f>
        <v>1824.8999999999999</v>
      </c>
      <c r="G53" s="41"/>
      <c r="H53" s="41"/>
      <c r="I53" s="42"/>
      <c r="J53" s="530" t="s">
        <v>283</v>
      </c>
      <c r="K53" s="408"/>
    </row>
    <row r="54" spans="1:11" ht="16.5" thickBot="1" x14ac:dyDescent="0.3">
      <c r="A54" s="522"/>
      <c r="B54" s="410"/>
      <c r="C54" s="526"/>
      <c r="D54" s="232">
        <v>2027</v>
      </c>
      <c r="E54" s="41">
        <f t="shared" ref="E54:E55" si="15">F54+G54+H54+I54</f>
        <v>0</v>
      </c>
      <c r="F54" s="41">
        <f>F62+F67+F72</f>
        <v>0</v>
      </c>
      <c r="G54" s="43"/>
      <c r="H54" s="43"/>
      <c r="I54" s="44"/>
      <c r="J54" s="531"/>
      <c r="K54" s="408"/>
    </row>
    <row r="55" spans="1:11" ht="16.5" thickBot="1" x14ac:dyDescent="0.3">
      <c r="A55" s="522"/>
      <c r="B55" s="520"/>
      <c r="C55" s="526"/>
      <c r="D55" s="242">
        <v>2028</v>
      </c>
      <c r="E55" s="41">
        <f t="shared" si="15"/>
        <v>0</v>
      </c>
      <c r="F55" s="41">
        <f>F63+F68+F73</f>
        <v>0</v>
      </c>
      <c r="G55" s="45"/>
      <c r="H55" s="45"/>
      <c r="I55" s="46"/>
      <c r="J55" s="531"/>
      <c r="K55" s="408"/>
    </row>
    <row r="56" spans="1:11" ht="15.75" x14ac:dyDescent="0.25">
      <c r="A56" s="342"/>
      <c r="B56" s="527" t="s">
        <v>355</v>
      </c>
      <c r="C56" s="350"/>
      <c r="D56" s="259" t="s">
        <v>32</v>
      </c>
      <c r="E56" s="260">
        <f>E57+E58+E59</f>
        <v>0</v>
      </c>
      <c r="F56" s="260">
        <f>F57+F58+F59</f>
        <v>0</v>
      </c>
      <c r="G56" s="260">
        <f t="shared" ref="G56:I56" si="16">G57+G58+G59</f>
        <v>0</v>
      </c>
      <c r="H56" s="260">
        <f t="shared" si="16"/>
        <v>0</v>
      </c>
      <c r="I56" s="260">
        <f t="shared" si="16"/>
        <v>0</v>
      </c>
      <c r="J56" s="499"/>
      <c r="K56" s="408"/>
    </row>
    <row r="57" spans="1:11" ht="15.75" x14ac:dyDescent="0.25">
      <c r="A57" s="503"/>
      <c r="B57" s="528"/>
      <c r="C57" s="406"/>
      <c r="D57" s="232">
        <v>2026</v>
      </c>
      <c r="E57" s="43">
        <f>F57+G57+H57+I57</f>
        <v>0</v>
      </c>
      <c r="F57" s="43"/>
      <c r="G57" s="43"/>
      <c r="H57" s="43"/>
      <c r="I57" s="44"/>
      <c r="J57" s="499"/>
      <c r="K57" s="406"/>
    </row>
    <row r="58" spans="1:11" ht="16.5" thickBot="1" x14ac:dyDescent="0.3">
      <c r="A58" s="503"/>
      <c r="B58" s="528"/>
      <c r="C58" s="406"/>
      <c r="D58" s="232">
        <v>2027</v>
      </c>
      <c r="E58" s="43">
        <f t="shared" ref="E58:E59" si="17">F58+G58+H58+I58</f>
        <v>0</v>
      </c>
      <c r="F58" s="43"/>
      <c r="G58" s="43"/>
      <c r="H58" s="43"/>
      <c r="I58" s="44"/>
      <c r="J58" s="532"/>
      <c r="K58" s="476"/>
    </row>
    <row r="59" spans="1:11" ht="16.5" thickBot="1" x14ac:dyDescent="0.3">
      <c r="A59" s="508"/>
      <c r="B59" s="529"/>
      <c r="C59" s="476"/>
      <c r="D59" s="242">
        <v>2028</v>
      </c>
      <c r="E59" s="43">
        <f t="shared" si="17"/>
        <v>0</v>
      </c>
      <c r="F59" s="45"/>
      <c r="G59" s="45"/>
      <c r="H59" s="45"/>
      <c r="I59" s="46"/>
      <c r="J59" s="258"/>
      <c r="K59" s="267"/>
    </row>
    <row r="60" spans="1:11" ht="16.5" thickBot="1" x14ac:dyDescent="0.3">
      <c r="A60" s="342" t="s">
        <v>457</v>
      </c>
      <c r="B60" s="291" t="s">
        <v>52</v>
      </c>
      <c r="C60" s="350" t="s">
        <v>65</v>
      </c>
      <c r="D60" s="289" t="s">
        <v>32</v>
      </c>
      <c r="E60" s="72">
        <f>E61+E62+E63+E64</f>
        <v>794.71</v>
      </c>
      <c r="F60" s="72">
        <f>F61+F62+F63+F64</f>
        <v>794.71</v>
      </c>
      <c r="G60" s="72">
        <f t="shared" ref="G60:I60" si="18">G61+G62+G63+G64</f>
        <v>0</v>
      </c>
      <c r="H60" s="72">
        <f t="shared" si="18"/>
        <v>0</v>
      </c>
      <c r="I60" s="72">
        <f t="shared" si="18"/>
        <v>0</v>
      </c>
      <c r="J60" s="254"/>
      <c r="K60" s="408" t="s">
        <v>285</v>
      </c>
    </row>
    <row r="61" spans="1:11" ht="18.75" customHeight="1" thickBot="1" x14ac:dyDescent="0.3">
      <c r="A61" s="342"/>
      <c r="B61" s="409" t="s">
        <v>458</v>
      </c>
      <c r="C61" s="345"/>
      <c r="D61" s="287">
        <v>2026</v>
      </c>
      <c r="E61" s="41">
        <f>F61+G61+H61+I61</f>
        <v>794.71</v>
      </c>
      <c r="F61" s="41">
        <v>794.71</v>
      </c>
      <c r="G61" s="41"/>
      <c r="H61" s="41"/>
      <c r="I61" s="42"/>
      <c r="J61" s="438" t="s">
        <v>458</v>
      </c>
      <c r="K61" s="408"/>
    </row>
    <row r="62" spans="1:11" ht="20.25" customHeight="1" thickBot="1" x14ac:dyDescent="0.3">
      <c r="A62" s="342"/>
      <c r="B62" s="410"/>
      <c r="C62" s="345"/>
      <c r="D62" s="288">
        <v>2027</v>
      </c>
      <c r="E62" s="41">
        <f t="shared" ref="E62:E63" si="19">F62+G62+H62+I62</f>
        <v>0</v>
      </c>
      <c r="F62" s="43"/>
      <c r="G62" s="43"/>
      <c r="H62" s="43"/>
      <c r="I62" s="44"/>
      <c r="J62" s="439"/>
      <c r="K62" s="408"/>
    </row>
    <row r="63" spans="1:11" ht="28.5" customHeight="1" x14ac:dyDescent="0.25">
      <c r="A63" s="342"/>
      <c r="B63" s="410"/>
      <c r="C63" s="345"/>
      <c r="D63" s="288">
        <v>2028</v>
      </c>
      <c r="E63" s="41">
        <f t="shared" si="19"/>
        <v>0</v>
      </c>
      <c r="F63" s="43"/>
      <c r="G63" s="43"/>
      <c r="H63" s="43"/>
      <c r="I63" s="44"/>
      <c r="J63" s="439"/>
      <c r="K63" s="408"/>
    </row>
    <row r="64" spans="1:11" ht="16.5" thickBot="1" x14ac:dyDescent="0.3">
      <c r="A64" s="343"/>
      <c r="B64" s="5"/>
      <c r="C64" s="346"/>
      <c r="D64" s="292"/>
      <c r="E64" s="45"/>
      <c r="F64" s="45"/>
      <c r="G64" s="45"/>
      <c r="H64" s="45"/>
      <c r="I64" s="46"/>
      <c r="J64" s="290"/>
      <c r="K64" s="432"/>
    </row>
    <row r="65" spans="1:11" ht="16.5" thickBot="1" x14ac:dyDescent="0.3">
      <c r="A65" s="342" t="s">
        <v>459</v>
      </c>
      <c r="B65" s="297" t="s">
        <v>52</v>
      </c>
      <c r="C65" s="350" t="s">
        <v>65</v>
      </c>
      <c r="D65" s="295" t="s">
        <v>32</v>
      </c>
      <c r="E65" s="72">
        <f>E66+E67+E68+E69</f>
        <v>621.87</v>
      </c>
      <c r="F65" s="72">
        <f>F66+F67+F68+F69</f>
        <v>621.87</v>
      </c>
      <c r="G65" s="72">
        <f t="shared" ref="G65:I65" si="20">G66+G67+G68+G69</f>
        <v>0</v>
      </c>
      <c r="H65" s="72">
        <f t="shared" si="20"/>
        <v>0</v>
      </c>
      <c r="I65" s="72">
        <f t="shared" si="20"/>
        <v>0</v>
      </c>
      <c r="J65" s="254"/>
      <c r="K65" s="408" t="s">
        <v>285</v>
      </c>
    </row>
    <row r="66" spans="1:11" ht="18.75" customHeight="1" thickBot="1" x14ac:dyDescent="0.3">
      <c r="A66" s="342"/>
      <c r="B66" s="409" t="s">
        <v>460</v>
      </c>
      <c r="C66" s="345"/>
      <c r="D66" s="293">
        <v>2026</v>
      </c>
      <c r="E66" s="41">
        <f>F66+G66+H66+I66</f>
        <v>621.87</v>
      </c>
      <c r="F66" s="41">
        <v>621.87</v>
      </c>
      <c r="G66" s="41"/>
      <c r="H66" s="41"/>
      <c r="I66" s="42"/>
      <c r="J66" s="438" t="s">
        <v>460</v>
      </c>
      <c r="K66" s="408"/>
    </row>
    <row r="67" spans="1:11" ht="20.25" customHeight="1" thickBot="1" x14ac:dyDescent="0.3">
      <c r="A67" s="342"/>
      <c r="B67" s="410"/>
      <c r="C67" s="345"/>
      <c r="D67" s="294">
        <v>2027</v>
      </c>
      <c r="E67" s="41">
        <f t="shared" ref="E67:E68" si="21">F67+G67+H67+I67</f>
        <v>0</v>
      </c>
      <c r="F67" s="43"/>
      <c r="G67" s="43"/>
      <c r="H67" s="43"/>
      <c r="I67" s="44"/>
      <c r="J67" s="439"/>
      <c r="K67" s="408"/>
    </row>
    <row r="68" spans="1:11" ht="28.5" customHeight="1" x14ac:dyDescent="0.25">
      <c r="A68" s="342"/>
      <c r="B68" s="410"/>
      <c r="C68" s="345"/>
      <c r="D68" s="294">
        <v>2028</v>
      </c>
      <c r="E68" s="41">
        <f t="shared" si="21"/>
        <v>0</v>
      </c>
      <c r="F68" s="43"/>
      <c r="G68" s="43"/>
      <c r="H68" s="43"/>
      <c r="I68" s="44"/>
      <c r="J68" s="439"/>
      <c r="K68" s="408"/>
    </row>
    <row r="69" spans="1:11" ht="16.5" thickBot="1" x14ac:dyDescent="0.3">
      <c r="A69" s="343"/>
      <c r="B69" s="5"/>
      <c r="C69" s="346"/>
      <c r="D69" s="298"/>
      <c r="E69" s="45"/>
      <c r="F69" s="45"/>
      <c r="G69" s="45"/>
      <c r="H69" s="45"/>
      <c r="I69" s="46"/>
      <c r="J69" s="296"/>
      <c r="K69" s="432"/>
    </row>
    <row r="70" spans="1:11" ht="16.5" thickBot="1" x14ac:dyDescent="0.3">
      <c r="A70" s="342" t="s">
        <v>461</v>
      </c>
      <c r="B70" s="297" t="s">
        <v>52</v>
      </c>
      <c r="C70" s="350" t="s">
        <v>65</v>
      </c>
      <c r="D70" s="295" t="s">
        <v>32</v>
      </c>
      <c r="E70" s="72">
        <f>E71+E72+E73+E74</f>
        <v>408.32</v>
      </c>
      <c r="F70" s="72">
        <f>F71+F72+F73+F74</f>
        <v>408.32</v>
      </c>
      <c r="G70" s="72">
        <f t="shared" ref="G70:I70" si="22">G71+G72+G73+G74</f>
        <v>0</v>
      </c>
      <c r="H70" s="72">
        <f t="shared" si="22"/>
        <v>0</v>
      </c>
      <c r="I70" s="72">
        <f t="shared" si="22"/>
        <v>0</v>
      </c>
      <c r="J70" s="254"/>
      <c r="K70" s="408" t="s">
        <v>285</v>
      </c>
    </row>
    <row r="71" spans="1:11" ht="18.75" customHeight="1" thickBot="1" x14ac:dyDescent="0.3">
      <c r="A71" s="342"/>
      <c r="B71" s="409" t="s">
        <v>462</v>
      </c>
      <c r="C71" s="345"/>
      <c r="D71" s="293">
        <v>2026</v>
      </c>
      <c r="E71" s="41">
        <f>F71+G71+H71+I71</f>
        <v>408.32</v>
      </c>
      <c r="F71" s="41">
        <v>408.32</v>
      </c>
      <c r="G71" s="41"/>
      <c r="H71" s="41"/>
      <c r="I71" s="42"/>
      <c r="J71" s="438" t="s">
        <v>462</v>
      </c>
      <c r="K71" s="408"/>
    </row>
    <row r="72" spans="1:11" ht="20.25" customHeight="1" thickBot="1" x14ac:dyDescent="0.3">
      <c r="A72" s="342"/>
      <c r="B72" s="410"/>
      <c r="C72" s="345"/>
      <c r="D72" s="294">
        <v>2027</v>
      </c>
      <c r="E72" s="41">
        <f t="shared" ref="E72:E73" si="23">F72+G72+H72+I72</f>
        <v>0</v>
      </c>
      <c r="F72" s="43"/>
      <c r="G72" s="43"/>
      <c r="H72" s="43"/>
      <c r="I72" s="44"/>
      <c r="J72" s="439"/>
      <c r="K72" s="408"/>
    </row>
    <row r="73" spans="1:11" ht="28.5" customHeight="1" x14ac:dyDescent="0.25">
      <c r="A73" s="342"/>
      <c r="B73" s="410"/>
      <c r="C73" s="345"/>
      <c r="D73" s="294">
        <v>2028</v>
      </c>
      <c r="E73" s="41">
        <f t="shared" si="23"/>
        <v>0</v>
      </c>
      <c r="F73" s="43"/>
      <c r="G73" s="43"/>
      <c r="H73" s="43"/>
      <c r="I73" s="44"/>
      <c r="J73" s="439"/>
      <c r="K73" s="408"/>
    </row>
    <row r="74" spans="1:11" ht="16.5" thickBot="1" x14ac:dyDescent="0.3">
      <c r="A74" s="343"/>
      <c r="B74" s="5"/>
      <c r="C74" s="346"/>
      <c r="D74" s="298"/>
      <c r="E74" s="45"/>
      <c r="F74" s="45"/>
      <c r="G74" s="45"/>
      <c r="H74" s="45"/>
      <c r="I74" s="46"/>
      <c r="J74" s="296"/>
      <c r="K74" s="432"/>
    </row>
    <row r="75" spans="1:11" ht="33.75" customHeight="1" thickBot="1" x14ac:dyDescent="0.3">
      <c r="A75" s="521" t="s">
        <v>148</v>
      </c>
      <c r="B75" s="233" t="s">
        <v>52</v>
      </c>
      <c r="C75" s="504" t="s">
        <v>65</v>
      </c>
      <c r="D75" s="234" t="s">
        <v>32</v>
      </c>
      <c r="E75" s="77">
        <f>E76+E77+E78</f>
        <v>0</v>
      </c>
      <c r="F75" s="77">
        <f>F76+F77+F78+F79</f>
        <v>0</v>
      </c>
      <c r="G75" s="77">
        <f t="shared" ref="G75:I75" si="24">G76+G77+G78</f>
        <v>0</v>
      </c>
      <c r="H75" s="77">
        <f t="shared" si="24"/>
        <v>0</v>
      </c>
      <c r="I75" s="77">
        <f t="shared" si="24"/>
        <v>0</v>
      </c>
      <c r="J75" s="262"/>
      <c r="K75" s="407" t="s">
        <v>285</v>
      </c>
    </row>
    <row r="76" spans="1:11" ht="29.25" customHeight="1" thickBot="1" x14ac:dyDescent="0.3">
      <c r="A76" s="522"/>
      <c r="B76" s="525" t="s">
        <v>425</v>
      </c>
      <c r="C76" s="345"/>
      <c r="D76" s="231">
        <v>2026</v>
      </c>
      <c r="E76" s="41">
        <f>F76+G76+H76+I76</f>
        <v>0</v>
      </c>
      <c r="F76" s="41"/>
      <c r="G76" s="41"/>
      <c r="H76" s="41"/>
      <c r="I76" s="42"/>
      <c r="J76" s="438" t="s">
        <v>469</v>
      </c>
      <c r="K76" s="408"/>
    </row>
    <row r="77" spans="1:11" ht="22.5" customHeight="1" thickBot="1" x14ac:dyDescent="0.3">
      <c r="A77" s="522"/>
      <c r="B77" s="410"/>
      <c r="C77" s="345"/>
      <c r="D77" s="232">
        <v>2027</v>
      </c>
      <c r="E77" s="41">
        <f t="shared" ref="E77:E78" si="25">F77+G77+H77+I77</f>
        <v>0</v>
      </c>
      <c r="F77" s="43"/>
      <c r="G77" s="43"/>
      <c r="H77" s="43"/>
      <c r="I77" s="44"/>
      <c r="J77" s="439"/>
      <c r="K77" s="408"/>
    </row>
    <row r="78" spans="1:11" ht="23.25" customHeight="1" thickBot="1" x14ac:dyDescent="0.3">
      <c r="A78" s="522"/>
      <c r="B78" s="520"/>
      <c r="C78" s="345"/>
      <c r="D78" s="242">
        <v>2028</v>
      </c>
      <c r="E78" s="41">
        <f t="shared" si="25"/>
        <v>0</v>
      </c>
      <c r="F78" s="45"/>
      <c r="G78" s="45"/>
      <c r="H78" s="45"/>
      <c r="I78" s="46"/>
      <c r="J78" s="439"/>
      <c r="K78" s="408"/>
    </row>
    <row r="79" spans="1:11" ht="15.75" x14ac:dyDescent="0.25">
      <c r="A79" s="522"/>
      <c r="B79" s="535" t="s">
        <v>355</v>
      </c>
      <c r="C79" s="345"/>
      <c r="D79" s="263" t="s">
        <v>32</v>
      </c>
      <c r="E79" s="261">
        <f>E80+E81+E82</f>
        <v>0</v>
      </c>
      <c r="F79" s="261">
        <f>F80+F81+F82</f>
        <v>0</v>
      </c>
      <c r="G79" s="261">
        <f t="shared" ref="G79:I79" si="26">G80+G81+G82</f>
        <v>0</v>
      </c>
      <c r="H79" s="261">
        <f t="shared" si="26"/>
        <v>0</v>
      </c>
      <c r="I79" s="261">
        <f t="shared" si="26"/>
        <v>0</v>
      </c>
      <c r="J79" s="406"/>
      <c r="K79" s="408"/>
    </row>
    <row r="80" spans="1:11" ht="15.75" x14ac:dyDescent="0.25">
      <c r="A80" s="533"/>
      <c r="B80" s="536"/>
      <c r="C80" s="499"/>
      <c r="D80" s="232">
        <v>2026</v>
      </c>
      <c r="E80" s="43">
        <f>F80+G80+H80+I80</f>
        <v>0</v>
      </c>
      <c r="F80" s="43"/>
      <c r="G80" s="43"/>
      <c r="H80" s="43"/>
      <c r="I80" s="44"/>
      <c r="J80" s="406"/>
      <c r="K80" s="406"/>
    </row>
    <row r="81" spans="1:11" ht="15.75" x14ac:dyDescent="0.25">
      <c r="A81" s="533"/>
      <c r="B81" s="536"/>
      <c r="C81" s="499"/>
      <c r="D81" s="232">
        <v>2027</v>
      </c>
      <c r="E81" s="43">
        <f t="shared" ref="E81:E82" si="27">F81+G81+H81+I81</f>
        <v>0</v>
      </c>
      <c r="F81" s="43"/>
      <c r="G81" s="43"/>
      <c r="H81" s="43"/>
      <c r="I81" s="44"/>
      <c r="J81" s="406"/>
      <c r="K81" s="406"/>
    </row>
    <row r="82" spans="1:11" ht="16.5" thickBot="1" x14ac:dyDescent="0.3">
      <c r="A82" s="534"/>
      <c r="B82" s="537"/>
      <c r="C82" s="500"/>
      <c r="D82" s="242">
        <v>2028</v>
      </c>
      <c r="E82" s="43">
        <f t="shared" si="27"/>
        <v>0</v>
      </c>
      <c r="F82" s="45"/>
      <c r="G82" s="45"/>
      <c r="H82" s="45"/>
      <c r="I82" s="46"/>
      <c r="J82" s="265"/>
      <c r="K82" s="240"/>
    </row>
    <row r="83" spans="1:11" ht="30" customHeight="1" thickBot="1" x14ac:dyDescent="0.3">
      <c r="A83" s="521" t="s">
        <v>149</v>
      </c>
      <c r="B83" s="211" t="s">
        <v>52</v>
      </c>
      <c r="C83" s="523" t="s">
        <v>65</v>
      </c>
      <c r="D83" s="36" t="s">
        <v>32</v>
      </c>
      <c r="E83" s="72">
        <f>E84+E85+E86+E87</f>
        <v>17686.649999999998</v>
      </c>
      <c r="F83" s="72">
        <f>F84+F85+F86+F87</f>
        <v>17686.649999999998</v>
      </c>
      <c r="G83" s="72">
        <f t="shared" ref="G83:I83" si="28">G84+G85+G86+G87</f>
        <v>0</v>
      </c>
      <c r="H83" s="72">
        <f t="shared" si="28"/>
        <v>0</v>
      </c>
      <c r="I83" s="72">
        <f t="shared" si="28"/>
        <v>0</v>
      </c>
      <c r="J83" s="127"/>
      <c r="K83" s="407" t="s">
        <v>285</v>
      </c>
    </row>
    <row r="84" spans="1:11" ht="39.75" customHeight="1" x14ac:dyDescent="0.25">
      <c r="A84" s="522"/>
      <c r="B84" s="409" t="s">
        <v>426</v>
      </c>
      <c r="C84" s="524"/>
      <c r="D84" s="209">
        <v>2026</v>
      </c>
      <c r="E84" s="41">
        <f>F84+G84+H84+I84</f>
        <v>14790.409999999998</v>
      </c>
      <c r="F84" s="41">
        <f>F89+F94+F99+F104</f>
        <v>14790.409999999998</v>
      </c>
      <c r="G84" s="41"/>
      <c r="H84" s="41"/>
      <c r="I84" s="42"/>
      <c r="J84" s="438" t="s">
        <v>284</v>
      </c>
      <c r="K84" s="408"/>
    </row>
    <row r="85" spans="1:11" ht="15" customHeight="1" x14ac:dyDescent="0.25">
      <c r="A85" s="522"/>
      <c r="B85" s="406"/>
      <c r="C85" s="524"/>
      <c r="D85" s="210">
        <v>2027</v>
      </c>
      <c r="E85" s="43">
        <f>F85+G85+H85+I85</f>
        <v>1448.12</v>
      </c>
      <c r="F85" s="43">
        <f>F90</f>
        <v>1448.12</v>
      </c>
      <c r="G85" s="43"/>
      <c r="H85" s="43"/>
      <c r="I85" s="44"/>
      <c r="J85" s="439"/>
      <c r="K85" s="408"/>
    </row>
    <row r="86" spans="1:11" ht="18" customHeight="1" thickBot="1" x14ac:dyDescent="0.3">
      <c r="A86" s="522"/>
      <c r="B86" s="245"/>
      <c r="C86" s="524"/>
      <c r="D86" s="214">
        <v>2028</v>
      </c>
      <c r="E86" s="45">
        <f>F86+G86+H86+I86</f>
        <v>1448.12</v>
      </c>
      <c r="F86" s="45">
        <f>F91</f>
        <v>1448.12</v>
      </c>
      <c r="G86" s="45"/>
      <c r="H86" s="45"/>
      <c r="I86" s="46"/>
      <c r="J86" s="439"/>
      <c r="K86" s="408"/>
    </row>
    <row r="87" spans="1:11" ht="16.5" hidden="1" customHeight="1" thickBot="1" x14ac:dyDescent="0.3">
      <c r="A87" s="343"/>
      <c r="B87" s="5"/>
      <c r="C87" s="346"/>
      <c r="D87" s="255"/>
      <c r="E87" s="256"/>
      <c r="F87" s="256"/>
      <c r="G87" s="256"/>
      <c r="H87" s="256"/>
      <c r="I87" s="257"/>
      <c r="J87" s="97"/>
      <c r="K87" s="408"/>
    </row>
    <row r="88" spans="1:11" ht="16.5" thickBot="1" x14ac:dyDescent="0.3">
      <c r="A88" s="341" t="s">
        <v>356</v>
      </c>
      <c r="B88" s="268"/>
      <c r="C88" s="504" t="s">
        <v>65</v>
      </c>
      <c r="D88" s="269" t="s">
        <v>32</v>
      </c>
      <c r="E88" s="270">
        <f>E89+E90+E91</f>
        <v>17218.199999999997</v>
      </c>
      <c r="F88" s="270">
        <f t="shared" ref="F88" si="29">F89+F90+F91</f>
        <v>17218.199999999997</v>
      </c>
      <c r="G88" s="270"/>
      <c r="H88" s="270"/>
      <c r="I88" s="270"/>
      <c r="J88" s="237"/>
      <c r="K88" s="406"/>
    </row>
    <row r="89" spans="1:11" ht="15.75" x14ac:dyDescent="0.25">
      <c r="A89" s="503"/>
      <c r="B89" s="409" t="s">
        <v>427</v>
      </c>
      <c r="C89" s="499"/>
      <c r="D89" s="263">
        <v>2026</v>
      </c>
      <c r="E89" s="261">
        <f>F89+G89+H89+I89</f>
        <v>14321.96</v>
      </c>
      <c r="F89" s="261">
        <v>14321.96</v>
      </c>
      <c r="G89" s="261"/>
      <c r="H89" s="261"/>
      <c r="I89" s="264"/>
      <c r="J89" s="438" t="s">
        <v>358</v>
      </c>
      <c r="K89" s="406"/>
    </row>
    <row r="90" spans="1:11" ht="15.75" x14ac:dyDescent="0.25">
      <c r="A90" s="503"/>
      <c r="B90" s="409"/>
      <c r="C90" s="499"/>
      <c r="D90" s="232">
        <v>2027</v>
      </c>
      <c r="E90" s="43">
        <f>F90+G90+H90+I90</f>
        <v>1448.12</v>
      </c>
      <c r="F90" s="43">
        <v>1448.12</v>
      </c>
      <c r="G90" s="43"/>
      <c r="H90" s="43"/>
      <c r="I90" s="44"/>
      <c r="J90" s="439"/>
      <c r="K90" s="406"/>
    </row>
    <row r="91" spans="1:11" ht="15.75" x14ac:dyDescent="0.25">
      <c r="A91" s="503"/>
      <c r="B91" s="409"/>
      <c r="C91" s="499"/>
      <c r="D91" s="232">
        <v>2028</v>
      </c>
      <c r="E91" s="43">
        <f>F91+G91+H91+I91</f>
        <v>1448.12</v>
      </c>
      <c r="F91" s="43">
        <v>1448.12</v>
      </c>
      <c r="G91" s="43"/>
      <c r="H91" s="43"/>
      <c r="I91" s="44"/>
      <c r="J91" s="439"/>
      <c r="K91" s="406"/>
    </row>
    <row r="92" spans="1:11" ht="16.5" thickBot="1" x14ac:dyDescent="0.3">
      <c r="A92" s="503"/>
      <c r="B92" s="244"/>
      <c r="C92" s="499"/>
      <c r="D92" s="251"/>
      <c r="E92" s="252"/>
      <c r="F92" s="252"/>
      <c r="G92" s="252"/>
      <c r="H92" s="252"/>
      <c r="I92" s="253"/>
      <c r="J92" s="235"/>
      <c r="K92" s="406"/>
    </row>
    <row r="93" spans="1:11" ht="16.5" thickBot="1" x14ac:dyDescent="0.3">
      <c r="A93" s="347" t="s">
        <v>357</v>
      </c>
      <c r="B93" s="268"/>
      <c r="C93" s="505" t="s">
        <v>65</v>
      </c>
      <c r="D93" s="269" t="s">
        <v>32</v>
      </c>
      <c r="E93" s="270">
        <f>E94+E95+E96</f>
        <v>0</v>
      </c>
      <c r="F93" s="270">
        <f t="shared" ref="F93:I93" si="30">F94+F95+F96</f>
        <v>0</v>
      </c>
      <c r="G93" s="270">
        <f t="shared" si="30"/>
        <v>0</v>
      </c>
      <c r="H93" s="270">
        <f t="shared" si="30"/>
        <v>0</v>
      </c>
      <c r="I93" s="270">
        <f t="shared" si="30"/>
        <v>0</v>
      </c>
      <c r="J93" s="237"/>
      <c r="K93" s="406"/>
    </row>
    <row r="94" spans="1:11" ht="15.75" x14ac:dyDescent="0.25">
      <c r="A94" s="360"/>
      <c r="B94" s="409" t="s">
        <v>428</v>
      </c>
      <c r="C94" s="499"/>
      <c r="D94" s="263">
        <v>2026</v>
      </c>
      <c r="E94" s="261">
        <f>F94+G94+H94+I94</f>
        <v>0</v>
      </c>
      <c r="F94" s="261">
        <v>0</v>
      </c>
      <c r="G94" s="261">
        <v>0</v>
      </c>
      <c r="H94" s="261">
        <v>0</v>
      </c>
      <c r="I94" s="264">
        <v>0</v>
      </c>
      <c r="J94" s="411" t="s">
        <v>359</v>
      </c>
      <c r="K94" s="406"/>
    </row>
    <row r="95" spans="1:11" ht="15.75" x14ac:dyDescent="0.25">
      <c r="A95" s="360"/>
      <c r="B95" s="406"/>
      <c r="C95" s="499"/>
      <c r="D95" s="232">
        <v>2027</v>
      </c>
      <c r="E95" s="43">
        <f>F95+G95+H95+I95</f>
        <v>0</v>
      </c>
      <c r="F95" s="43"/>
      <c r="G95" s="43"/>
      <c r="H95" s="43"/>
      <c r="I95" s="44"/>
      <c r="J95" s="412"/>
      <c r="K95" s="406"/>
    </row>
    <row r="96" spans="1:11" ht="15.75" x14ac:dyDescent="0.25">
      <c r="A96" s="360"/>
      <c r="B96" s="406"/>
      <c r="C96" s="499"/>
      <c r="D96" s="232">
        <v>2028</v>
      </c>
      <c r="E96" s="43">
        <f>F96+G96+H96+I96</f>
        <v>0</v>
      </c>
      <c r="F96" s="43"/>
      <c r="G96" s="43"/>
      <c r="H96" s="43"/>
      <c r="I96" s="44"/>
      <c r="J96" s="412"/>
      <c r="K96" s="406"/>
    </row>
    <row r="97" spans="1:11" ht="16.5" thickBot="1" x14ac:dyDescent="0.3">
      <c r="A97" s="375"/>
      <c r="B97" s="243"/>
      <c r="C97" s="500"/>
      <c r="D97" s="242"/>
      <c r="E97" s="45"/>
      <c r="F97" s="45"/>
      <c r="G97" s="45"/>
      <c r="H97" s="45"/>
      <c r="I97" s="46"/>
      <c r="J97" s="236"/>
      <c r="K97" s="476"/>
    </row>
    <row r="98" spans="1:11" ht="16.5" thickBot="1" x14ac:dyDescent="0.3">
      <c r="A98" s="342" t="s">
        <v>453</v>
      </c>
      <c r="B98" s="291" t="s">
        <v>52</v>
      </c>
      <c r="C98" s="350" t="s">
        <v>65</v>
      </c>
      <c r="D98" s="289" t="s">
        <v>32</v>
      </c>
      <c r="E98" s="72">
        <f>E99+E100+E101+E102</f>
        <v>157.15</v>
      </c>
      <c r="F98" s="72">
        <f t="shared" ref="F98:I98" si="31">F99+F100+F101+F102</f>
        <v>157.15</v>
      </c>
      <c r="G98" s="72">
        <f t="shared" si="31"/>
        <v>0</v>
      </c>
      <c r="H98" s="72">
        <f t="shared" si="31"/>
        <v>0</v>
      </c>
      <c r="I98" s="72">
        <f t="shared" si="31"/>
        <v>0</v>
      </c>
      <c r="J98" s="254"/>
      <c r="K98" s="408" t="s">
        <v>285</v>
      </c>
    </row>
    <row r="99" spans="1:11" ht="22.5" customHeight="1" thickBot="1" x14ac:dyDescent="0.3">
      <c r="A99" s="342"/>
      <c r="B99" s="409" t="s">
        <v>454</v>
      </c>
      <c r="C99" s="345"/>
      <c r="D99" s="287">
        <v>2026</v>
      </c>
      <c r="E99" s="41">
        <f>F99+G99+H99+I99</f>
        <v>157.15</v>
      </c>
      <c r="F99" s="41">
        <v>157.15</v>
      </c>
      <c r="G99" s="41"/>
      <c r="H99" s="41"/>
      <c r="I99" s="42"/>
      <c r="J99" s="438" t="s">
        <v>454</v>
      </c>
      <c r="K99" s="408"/>
    </row>
    <row r="100" spans="1:11" ht="26.25" customHeight="1" thickBot="1" x14ac:dyDescent="0.3">
      <c r="A100" s="342"/>
      <c r="B100" s="410"/>
      <c r="C100" s="345"/>
      <c r="D100" s="288">
        <v>2027</v>
      </c>
      <c r="E100" s="41">
        <f t="shared" ref="E100" si="32">F100+G100+H100+I100</f>
        <v>0</v>
      </c>
      <c r="F100" s="43"/>
      <c r="G100" s="43"/>
      <c r="H100" s="43"/>
      <c r="I100" s="44"/>
      <c r="J100" s="439"/>
      <c r="K100" s="408"/>
    </row>
    <row r="101" spans="1:11" ht="22.5" customHeight="1" x14ac:dyDescent="0.25">
      <c r="A101" s="342"/>
      <c r="B101" s="410"/>
      <c r="C101" s="345"/>
      <c r="D101" s="288">
        <v>2028</v>
      </c>
      <c r="E101" s="41">
        <f>F101+G101+H101+I101</f>
        <v>0</v>
      </c>
      <c r="F101" s="43"/>
      <c r="G101" s="43"/>
      <c r="H101" s="43"/>
      <c r="I101" s="44"/>
      <c r="J101" s="439"/>
      <c r="K101" s="408"/>
    </row>
    <row r="102" spans="1:11" ht="16.5" thickBot="1" x14ac:dyDescent="0.3">
      <c r="A102" s="343"/>
      <c r="B102" s="5"/>
      <c r="C102" s="346"/>
      <c r="D102" s="292"/>
      <c r="E102" s="45"/>
      <c r="F102" s="45"/>
      <c r="G102" s="45"/>
      <c r="H102" s="45"/>
      <c r="I102" s="46"/>
      <c r="J102" s="290"/>
      <c r="K102" s="432"/>
    </row>
    <row r="103" spans="1:11" ht="16.5" thickBot="1" x14ac:dyDescent="0.3">
      <c r="A103" s="342" t="s">
        <v>456</v>
      </c>
      <c r="B103" s="291" t="s">
        <v>52</v>
      </c>
      <c r="C103" s="350" t="s">
        <v>65</v>
      </c>
      <c r="D103" s="289" t="s">
        <v>32</v>
      </c>
      <c r="E103" s="72">
        <f>E104+E105+E106+E107</f>
        <v>311.3</v>
      </c>
      <c r="F103" s="72">
        <f t="shared" ref="F103:I103" si="33">F104+F105+F106+F107</f>
        <v>311.3</v>
      </c>
      <c r="G103" s="72">
        <f t="shared" si="33"/>
        <v>0</v>
      </c>
      <c r="H103" s="72">
        <f t="shared" si="33"/>
        <v>0</v>
      </c>
      <c r="I103" s="72">
        <f t="shared" si="33"/>
        <v>0</v>
      </c>
      <c r="J103" s="254"/>
      <c r="K103" s="408" t="s">
        <v>285</v>
      </c>
    </row>
    <row r="104" spans="1:11" ht="18.75" customHeight="1" thickBot="1" x14ac:dyDescent="0.3">
      <c r="A104" s="342"/>
      <c r="B104" s="409" t="s">
        <v>455</v>
      </c>
      <c r="C104" s="345"/>
      <c r="D104" s="287">
        <v>2026</v>
      </c>
      <c r="E104" s="41">
        <f>F104+G104+H104+I104</f>
        <v>311.3</v>
      </c>
      <c r="F104" s="41">
        <v>311.3</v>
      </c>
      <c r="G104" s="41"/>
      <c r="H104" s="41"/>
      <c r="I104" s="42"/>
      <c r="J104" s="438" t="s">
        <v>455</v>
      </c>
      <c r="K104" s="408"/>
    </row>
    <row r="105" spans="1:11" ht="20.25" customHeight="1" thickBot="1" x14ac:dyDescent="0.3">
      <c r="A105" s="342"/>
      <c r="B105" s="410"/>
      <c r="C105" s="345"/>
      <c r="D105" s="288">
        <v>2027</v>
      </c>
      <c r="E105" s="41">
        <f t="shared" ref="E105:E106" si="34">F105+G105+H105+I105</f>
        <v>0</v>
      </c>
      <c r="F105" s="43"/>
      <c r="G105" s="43"/>
      <c r="H105" s="43"/>
      <c r="I105" s="44"/>
      <c r="J105" s="439"/>
      <c r="K105" s="408"/>
    </row>
    <row r="106" spans="1:11" ht="19.5" customHeight="1" x14ac:dyDescent="0.25">
      <c r="A106" s="342"/>
      <c r="B106" s="410"/>
      <c r="C106" s="345"/>
      <c r="D106" s="288">
        <v>2028</v>
      </c>
      <c r="E106" s="41">
        <f t="shared" si="34"/>
        <v>0</v>
      </c>
      <c r="F106" s="43"/>
      <c r="G106" s="43"/>
      <c r="H106" s="43"/>
      <c r="I106" s="44"/>
      <c r="J106" s="439"/>
      <c r="K106" s="408"/>
    </row>
    <row r="107" spans="1:11" ht="16.5" thickBot="1" x14ac:dyDescent="0.3">
      <c r="A107" s="343"/>
      <c r="B107" s="5"/>
      <c r="C107" s="346"/>
      <c r="D107" s="292"/>
      <c r="E107" s="45"/>
      <c r="F107" s="45"/>
      <c r="G107" s="45"/>
      <c r="H107" s="45"/>
      <c r="I107" s="46"/>
      <c r="J107" s="290"/>
      <c r="K107" s="432"/>
    </row>
    <row r="108" spans="1:11" ht="16.5" thickBot="1" x14ac:dyDescent="0.3">
      <c r="A108" s="342" t="s">
        <v>319</v>
      </c>
      <c r="B108" s="35" t="s">
        <v>52</v>
      </c>
      <c r="C108" s="350" t="s">
        <v>65</v>
      </c>
      <c r="D108" s="217" t="s">
        <v>32</v>
      </c>
      <c r="E108" s="72">
        <f>E109+E110+E111+E112</f>
        <v>0</v>
      </c>
      <c r="F108" s="72">
        <f t="shared" ref="F108:I108" si="35">F109+F110+F111+F112</f>
        <v>0</v>
      </c>
      <c r="G108" s="72">
        <f t="shared" si="35"/>
        <v>0</v>
      </c>
      <c r="H108" s="72">
        <f t="shared" si="35"/>
        <v>0</v>
      </c>
      <c r="I108" s="72">
        <f t="shared" si="35"/>
        <v>0</v>
      </c>
      <c r="J108" s="254"/>
      <c r="K108" s="408" t="s">
        <v>285</v>
      </c>
    </row>
    <row r="109" spans="1:11" ht="16.5" thickBot="1" x14ac:dyDescent="0.3">
      <c r="A109" s="342"/>
      <c r="B109" s="409" t="s">
        <v>429</v>
      </c>
      <c r="C109" s="345"/>
      <c r="D109" s="215">
        <v>2026</v>
      </c>
      <c r="E109" s="41">
        <f>F109+G109+H109+I109</f>
        <v>0</v>
      </c>
      <c r="F109" s="41"/>
      <c r="G109" s="41"/>
      <c r="H109" s="41"/>
      <c r="I109" s="42"/>
      <c r="J109" s="438" t="s">
        <v>348</v>
      </c>
      <c r="K109" s="408"/>
    </row>
    <row r="110" spans="1:11" ht="16.5" thickBot="1" x14ac:dyDescent="0.3">
      <c r="A110" s="342"/>
      <c r="B110" s="410"/>
      <c r="C110" s="345"/>
      <c r="D110" s="216">
        <v>2027</v>
      </c>
      <c r="E110" s="41">
        <f t="shared" ref="E110:E111" si="36">F110+G110+H110+I110</f>
        <v>0</v>
      </c>
      <c r="F110" s="43"/>
      <c r="G110" s="43"/>
      <c r="H110" s="43"/>
      <c r="I110" s="44"/>
      <c r="J110" s="439"/>
      <c r="K110" s="408"/>
    </row>
    <row r="111" spans="1:11" ht="15.75" x14ac:dyDescent="0.25">
      <c r="A111" s="342"/>
      <c r="B111" s="410"/>
      <c r="C111" s="345"/>
      <c r="D111" s="216">
        <v>2028</v>
      </c>
      <c r="E111" s="41">
        <f t="shared" si="36"/>
        <v>0</v>
      </c>
      <c r="F111" s="43"/>
      <c r="G111" s="43"/>
      <c r="H111" s="43"/>
      <c r="I111" s="44"/>
      <c r="J111" s="439"/>
      <c r="K111" s="408"/>
    </row>
    <row r="112" spans="1:11" ht="16.5" thickBot="1" x14ac:dyDescent="0.3">
      <c r="A112" s="343"/>
      <c r="B112" s="5"/>
      <c r="C112" s="346"/>
      <c r="D112" s="220"/>
      <c r="E112" s="45"/>
      <c r="F112" s="45"/>
      <c r="G112" s="45"/>
      <c r="H112" s="45"/>
      <c r="I112" s="46"/>
      <c r="J112" s="218"/>
      <c r="K112" s="432"/>
    </row>
    <row r="113" spans="1:11" ht="16.5" thickBot="1" x14ac:dyDescent="0.3">
      <c r="A113" s="341" t="s">
        <v>320</v>
      </c>
      <c r="B113" s="35" t="s">
        <v>52</v>
      </c>
      <c r="C113" s="344" t="s">
        <v>65</v>
      </c>
      <c r="D113" s="217" t="s">
        <v>32</v>
      </c>
      <c r="E113" s="72">
        <f>E114+E115+E116+E117</f>
        <v>0</v>
      </c>
      <c r="F113" s="72">
        <f t="shared" ref="F113:I113" si="37">F114+F115+F116+F117</f>
        <v>0</v>
      </c>
      <c r="G113" s="72">
        <f t="shared" si="37"/>
        <v>0</v>
      </c>
      <c r="H113" s="72">
        <f t="shared" si="37"/>
        <v>0</v>
      </c>
      <c r="I113" s="72">
        <f t="shared" si="37"/>
        <v>0</v>
      </c>
      <c r="J113" s="127"/>
      <c r="K113" s="407" t="s">
        <v>285</v>
      </c>
    </row>
    <row r="114" spans="1:11" ht="16.5" thickBot="1" x14ac:dyDescent="0.3">
      <c r="A114" s="342"/>
      <c r="B114" s="409" t="s">
        <v>430</v>
      </c>
      <c r="C114" s="345"/>
      <c r="D114" s="215">
        <v>2026</v>
      </c>
      <c r="E114" s="41">
        <f>F114+G114+H114+I114</f>
        <v>0</v>
      </c>
      <c r="F114" s="41"/>
      <c r="G114" s="41"/>
      <c r="H114" s="41"/>
      <c r="I114" s="42"/>
      <c r="J114" s="438" t="s">
        <v>349</v>
      </c>
      <c r="K114" s="408"/>
    </row>
    <row r="115" spans="1:11" ht="16.5" thickBot="1" x14ac:dyDescent="0.3">
      <c r="A115" s="342"/>
      <c r="B115" s="410"/>
      <c r="C115" s="345"/>
      <c r="D115" s="216">
        <v>2027</v>
      </c>
      <c r="E115" s="41">
        <f t="shared" ref="E115" si="38">F115+G115+H115+I115</f>
        <v>0</v>
      </c>
      <c r="F115" s="43"/>
      <c r="G115" s="43"/>
      <c r="H115" s="43"/>
      <c r="I115" s="44"/>
      <c r="J115" s="439"/>
      <c r="K115" s="408"/>
    </row>
    <row r="116" spans="1:11" ht="15.75" x14ac:dyDescent="0.25">
      <c r="A116" s="342"/>
      <c r="B116" s="410"/>
      <c r="C116" s="345"/>
      <c r="D116" s="216">
        <v>2028</v>
      </c>
      <c r="E116" s="41">
        <f>F116+G116+H116+I116</f>
        <v>0</v>
      </c>
      <c r="F116" s="43"/>
      <c r="G116" s="43"/>
      <c r="H116" s="43"/>
      <c r="I116" s="44"/>
      <c r="J116" s="439"/>
      <c r="K116" s="408"/>
    </row>
    <row r="117" spans="1:11" ht="16.5" thickBot="1" x14ac:dyDescent="0.3">
      <c r="A117" s="343"/>
      <c r="B117" s="5"/>
      <c r="C117" s="346"/>
      <c r="D117" s="220"/>
      <c r="E117" s="45"/>
      <c r="F117" s="45"/>
      <c r="G117" s="45"/>
      <c r="H117" s="45"/>
      <c r="I117" s="46"/>
      <c r="J117" s="218"/>
      <c r="K117" s="432"/>
    </row>
    <row r="118" spans="1:11" ht="16.5" thickBot="1" x14ac:dyDescent="0.3">
      <c r="A118" s="447" t="s">
        <v>150</v>
      </c>
      <c r="B118" s="39" t="s">
        <v>71</v>
      </c>
      <c r="C118" s="448" t="s">
        <v>65</v>
      </c>
      <c r="D118" s="105" t="s">
        <v>32</v>
      </c>
      <c r="E118" s="78">
        <f>F118+G118+H118+I118</f>
        <v>1541.06</v>
      </c>
      <c r="F118" s="78">
        <f>F119+F120+F121</f>
        <v>1541.06</v>
      </c>
      <c r="G118" s="78">
        <f>G119+G120+G121</f>
        <v>0</v>
      </c>
      <c r="H118" s="78">
        <f>H119+H120+H121</f>
        <v>0</v>
      </c>
      <c r="I118" s="78">
        <f>I119+I120+I121</f>
        <v>0</v>
      </c>
      <c r="J118" s="126"/>
      <c r="K118" s="451" t="s">
        <v>285</v>
      </c>
    </row>
    <row r="119" spans="1:11" ht="19.5" customHeight="1" x14ac:dyDescent="0.25">
      <c r="A119" s="395"/>
      <c r="B119" s="404" t="s">
        <v>312</v>
      </c>
      <c r="C119" s="464"/>
      <c r="D119" s="49">
        <v>2026</v>
      </c>
      <c r="E119" s="64">
        <f>F119+G119+H119+I119</f>
        <v>1541.06</v>
      </c>
      <c r="F119" s="64">
        <f>F124+F129</f>
        <v>1541.06</v>
      </c>
      <c r="G119" s="64"/>
      <c r="H119" s="64"/>
      <c r="I119" s="65"/>
      <c r="J119" s="473" t="s">
        <v>312</v>
      </c>
      <c r="K119" s="400"/>
    </row>
    <row r="120" spans="1:11" ht="31.5" customHeight="1" x14ac:dyDescent="0.25">
      <c r="A120" s="395"/>
      <c r="B120" s="405"/>
      <c r="C120" s="464"/>
      <c r="D120" s="50">
        <v>2027</v>
      </c>
      <c r="E120" s="66">
        <f>F120+G120+H120+I120</f>
        <v>0</v>
      </c>
      <c r="F120" s="66">
        <f>F125+F130</f>
        <v>0</v>
      </c>
      <c r="G120" s="66"/>
      <c r="H120" s="66"/>
      <c r="I120" s="67"/>
      <c r="J120" s="506"/>
      <c r="K120" s="400"/>
    </row>
    <row r="121" spans="1:11" ht="23.25" customHeight="1" x14ac:dyDescent="0.25">
      <c r="A121" s="395"/>
      <c r="B121" s="405"/>
      <c r="C121" s="464"/>
      <c r="D121" s="50">
        <v>2028</v>
      </c>
      <c r="E121" s="66">
        <f>F121+G121+H121+I121</f>
        <v>0</v>
      </c>
      <c r="F121" s="66">
        <f>F126+F131</f>
        <v>0</v>
      </c>
      <c r="G121" s="66"/>
      <c r="H121" s="66"/>
      <c r="I121" s="67"/>
      <c r="J121" s="506"/>
      <c r="K121" s="400"/>
    </row>
    <row r="122" spans="1:11" ht="23.25" customHeight="1" thickBot="1" x14ac:dyDescent="0.3">
      <c r="A122" s="395"/>
      <c r="B122" s="250"/>
      <c r="C122" s="464"/>
      <c r="D122" s="246"/>
      <c r="E122" s="247"/>
      <c r="F122" s="247"/>
      <c r="G122" s="247"/>
      <c r="H122" s="247"/>
      <c r="I122" s="248"/>
      <c r="J122" s="249"/>
      <c r="K122" s="400"/>
    </row>
    <row r="123" spans="1:11" ht="16.5" thickBot="1" x14ac:dyDescent="0.3">
      <c r="A123" s="494" t="s">
        <v>360</v>
      </c>
      <c r="B123" s="271" t="s">
        <v>52</v>
      </c>
      <c r="C123" s="498" t="s">
        <v>65</v>
      </c>
      <c r="D123" s="237" t="s">
        <v>32</v>
      </c>
      <c r="E123" s="77">
        <f>E124+E125+E126+E127</f>
        <v>624.88999999999987</v>
      </c>
      <c r="F123" s="77">
        <f t="shared" ref="F123:I123" si="39">F124+F125+F126+F127</f>
        <v>624.88999999999987</v>
      </c>
      <c r="G123" s="77">
        <f t="shared" si="39"/>
        <v>0</v>
      </c>
      <c r="H123" s="77">
        <f t="shared" si="39"/>
        <v>0</v>
      </c>
      <c r="I123" s="77">
        <f t="shared" si="39"/>
        <v>0</v>
      </c>
      <c r="J123" s="272"/>
      <c r="K123" s="273"/>
    </row>
    <row r="124" spans="1:11" ht="15.75" x14ac:dyDescent="0.25">
      <c r="A124" s="495"/>
      <c r="B124" s="497" t="s">
        <v>431</v>
      </c>
      <c r="C124" s="499"/>
      <c r="D124" s="231">
        <v>2026</v>
      </c>
      <c r="E124" s="41">
        <f>F124+G124+H124+I124</f>
        <v>624.88999999999987</v>
      </c>
      <c r="F124" s="41">
        <f>624.89+700-700</f>
        <v>624.88999999999987</v>
      </c>
      <c r="G124" s="41"/>
      <c r="H124" s="41"/>
      <c r="I124" s="42"/>
      <c r="J124" s="274"/>
      <c r="K124" s="275"/>
    </row>
    <row r="125" spans="1:11" ht="38.25" x14ac:dyDescent="0.25">
      <c r="A125" s="495"/>
      <c r="B125" s="406"/>
      <c r="C125" s="499"/>
      <c r="D125" s="232">
        <v>2027</v>
      </c>
      <c r="E125" s="43">
        <f>F125+G125+H125+I125</f>
        <v>0</v>
      </c>
      <c r="F125" s="43"/>
      <c r="G125" s="43"/>
      <c r="H125" s="43"/>
      <c r="I125" s="44"/>
      <c r="J125" s="279" t="s">
        <v>361</v>
      </c>
      <c r="K125" s="275" t="s">
        <v>285</v>
      </c>
    </row>
    <row r="126" spans="1:11" ht="15.75" x14ac:dyDescent="0.25">
      <c r="A126" s="495"/>
      <c r="B126" s="406"/>
      <c r="C126" s="499"/>
      <c r="D126" s="232">
        <v>2028</v>
      </c>
      <c r="E126" s="43">
        <f>F126+G126+H126+I126</f>
        <v>0</v>
      </c>
      <c r="F126" s="43"/>
      <c r="G126" s="43"/>
      <c r="H126" s="43"/>
      <c r="I126" s="44"/>
      <c r="J126" s="274"/>
      <c r="K126" s="275"/>
    </row>
    <row r="127" spans="1:11" ht="16.5" thickBot="1" x14ac:dyDescent="0.3">
      <c r="A127" s="496"/>
      <c r="B127" s="276"/>
      <c r="C127" s="500"/>
      <c r="D127" s="242"/>
      <c r="E127" s="45"/>
      <c r="F127" s="45"/>
      <c r="G127" s="45"/>
      <c r="H127" s="45"/>
      <c r="I127" s="46"/>
      <c r="J127" s="277"/>
      <c r="K127" s="278"/>
    </row>
    <row r="128" spans="1:11" ht="16.5" thickBot="1" x14ac:dyDescent="0.3">
      <c r="A128" s="494" t="s">
        <v>363</v>
      </c>
      <c r="B128" s="271" t="s">
        <v>52</v>
      </c>
      <c r="C128" s="498" t="s">
        <v>65</v>
      </c>
      <c r="D128" s="237" t="s">
        <v>32</v>
      </c>
      <c r="E128" s="77">
        <f>E129+E130+E131+E132</f>
        <v>916.17</v>
      </c>
      <c r="F128" s="77">
        <f t="shared" ref="F128:I128" si="40">F129+F130+F131+F132</f>
        <v>916.17</v>
      </c>
      <c r="G128" s="77">
        <f t="shared" si="40"/>
        <v>0</v>
      </c>
      <c r="H128" s="77">
        <f t="shared" si="40"/>
        <v>0</v>
      </c>
      <c r="I128" s="77">
        <f t="shared" si="40"/>
        <v>0</v>
      </c>
      <c r="J128" s="272"/>
      <c r="K128" s="273"/>
    </row>
    <row r="129" spans="1:11" ht="15.75" x14ac:dyDescent="0.25">
      <c r="A129" s="495"/>
      <c r="B129" s="497" t="s">
        <v>432</v>
      </c>
      <c r="C129" s="499"/>
      <c r="D129" s="231">
        <v>2026</v>
      </c>
      <c r="E129" s="41">
        <f>F129+G129+H129+I129</f>
        <v>916.17</v>
      </c>
      <c r="F129" s="41">
        <f>700+446.51-230.34</f>
        <v>916.17</v>
      </c>
      <c r="G129" s="41"/>
      <c r="H129" s="41"/>
      <c r="I129" s="42"/>
      <c r="J129" s="501" t="s">
        <v>362</v>
      </c>
      <c r="K129" s="502" t="s">
        <v>285</v>
      </c>
    </row>
    <row r="130" spans="1:11" ht="18" customHeight="1" x14ac:dyDescent="0.25">
      <c r="A130" s="495"/>
      <c r="B130" s="406"/>
      <c r="C130" s="499"/>
      <c r="D130" s="232">
        <v>2027</v>
      </c>
      <c r="E130" s="43">
        <f>F130+G130+H130+I130</f>
        <v>0</v>
      </c>
      <c r="F130" s="43"/>
      <c r="G130" s="43"/>
      <c r="H130" s="43"/>
      <c r="I130" s="44"/>
      <c r="J130" s="406"/>
      <c r="K130" s="406"/>
    </row>
    <row r="131" spans="1:11" ht="15.75" x14ac:dyDescent="0.25">
      <c r="A131" s="495"/>
      <c r="B131" s="406"/>
      <c r="C131" s="499"/>
      <c r="D131" s="232">
        <v>2028</v>
      </c>
      <c r="E131" s="43">
        <f>F131+G131+H131+I131</f>
        <v>0</v>
      </c>
      <c r="F131" s="43"/>
      <c r="G131" s="43"/>
      <c r="H131" s="43"/>
      <c r="I131" s="44"/>
      <c r="J131" s="274"/>
      <c r="K131" s="406"/>
    </row>
    <row r="132" spans="1:11" ht="16.5" thickBot="1" x14ac:dyDescent="0.3">
      <c r="A132" s="496"/>
      <c r="B132" s="276"/>
      <c r="C132" s="500"/>
      <c r="D132" s="242"/>
      <c r="E132" s="45"/>
      <c r="F132" s="45"/>
      <c r="G132" s="45"/>
      <c r="H132" s="45"/>
      <c r="I132" s="46"/>
      <c r="J132" s="277"/>
      <c r="K132" s="278"/>
    </row>
    <row r="133" spans="1:11" ht="16.5" customHeight="1" thickBot="1" x14ac:dyDescent="0.3">
      <c r="A133" s="395" t="s">
        <v>313</v>
      </c>
      <c r="B133" s="39" t="s">
        <v>84</v>
      </c>
      <c r="C133" s="460" t="s">
        <v>65</v>
      </c>
      <c r="D133" s="105" t="s">
        <v>32</v>
      </c>
      <c r="E133" s="78">
        <f>E134+E135+E136+E137</f>
        <v>1985.04</v>
      </c>
      <c r="F133" s="78">
        <f>F134+F135+F136+F137</f>
        <v>1985.04</v>
      </c>
      <c r="G133" s="78">
        <f>G134+G135+G136+G137</f>
        <v>0</v>
      </c>
      <c r="H133" s="78">
        <f>H134+H135+H136+H137</f>
        <v>0</v>
      </c>
      <c r="I133" s="78">
        <f>I134+I135+I136+I137</f>
        <v>0</v>
      </c>
      <c r="J133" s="205"/>
      <c r="K133" s="400" t="s">
        <v>285</v>
      </c>
    </row>
    <row r="134" spans="1:11" ht="15.75" customHeight="1" x14ac:dyDescent="0.25">
      <c r="A134" s="395"/>
      <c r="B134" s="404" t="s">
        <v>433</v>
      </c>
      <c r="C134" s="464"/>
      <c r="D134" s="49">
        <v>2026</v>
      </c>
      <c r="E134" s="64">
        <f>F134+G134+H134+I134</f>
        <v>661.68</v>
      </c>
      <c r="F134" s="64">
        <f>F139</f>
        <v>661.68</v>
      </c>
      <c r="G134" s="64"/>
      <c r="H134" s="64"/>
      <c r="I134" s="65"/>
      <c r="J134" s="473" t="s">
        <v>350</v>
      </c>
      <c r="K134" s="400"/>
    </row>
    <row r="135" spans="1:11" ht="15.75" x14ac:dyDescent="0.25">
      <c r="A135" s="395"/>
      <c r="B135" s="405"/>
      <c r="C135" s="464"/>
      <c r="D135" s="50">
        <v>2027</v>
      </c>
      <c r="E135" s="66">
        <f>F135+G135+H135+I135</f>
        <v>661.68</v>
      </c>
      <c r="F135" s="66">
        <f>F140</f>
        <v>661.68</v>
      </c>
      <c r="G135" s="66"/>
      <c r="H135" s="66"/>
      <c r="I135" s="67"/>
      <c r="J135" s="506"/>
      <c r="K135" s="400"/>
    </row>
    <row r="136" spans="1:11" ht="18.75" customHeight="1" x14ac:dyDescent="0.25">
      <c r="A136" s="395"/>
      <c r="B136" s="405"/>
      <c r="C136" s="464"/>
      <c r="D136" s="50">
        <v>2028</v>
      </c>
      <c r="E136" s="66">
        <f>F136+G136+H136+I136</f>
        <v>661.68</v>
      </c>
      <c r="F136" s="66">
        <f>F141</f>
        <v>661.68</v>
      </c>
      <c r="G136" s="66"/>
      <c r="H136" s="66"/>
      <c r="I136" s="67"/>
      <c r="J136" s="506"/>
      <c r="K136" s="400"/>
    </row>
    <row r="137" spans="1:11" ht="16.5" thickBot="1" x14ac:dyDescent="0.3">
      <c r="A137" s="396"/>
      <c r="B137" s="225"/>
      <c r="C137" s="465"/>
      <c r="D137" s="51"/>
      <c r="E137" s="68"/>
      <c r="F137" s="68"/>
      <c r="G137" s="68"/>
      <c r="H137" s="68"/>
      <c r="I137" s="69"/>
      <c r="J137" s="106"/>
      <c r="K137" s="401"/>
    </row>
    <row r="138" spans="1:11" ht="16.5" thickBot="1" x14ac:dyDescent="0.3">
      <c r="A138" s="494" t="s">
        <v>364</v>
      </c>
      <c r="B138" s="271" t="s">
        <v>52</v>
      </c>
      <c r="C138" s="498" t="s">
        <v>65</v>
      </c>
      <c r="D138" s="237" t="s">
        <v>32</v>
      </c>
      <c r="E138" s="77">
        <f>E139+E140+E141+E142</f>
        <v>1985.04</v>
      </c>
      <c r="F138" s="77">
        <f t="shared" ref="F138:I138" si="41">F139+F140+F141+F142</f>
        <v>1985.04</v>
      </c>
      <c r="G138" s="77">
        <f t="shared" si="41"/>
        <v>0</v>
      </c>
      <c r="H138" s="77">
        <f t="shared" si="41"/>
        <v>0</v>
      </c>
      <c r="I138" s="77">
        <f t="shared" si="41"/>
        <v>0</v>
      </c>
      <c r="J138" s="272"/>
      <c r="K138" s="273"/>
    </row>
    <row r="139" spans="1:11" ht="15.75" x14ac:dyDescent="0.25">
      <c r="A139" s="495"/>
      <c r="B139" s="497" t="s">
        <v>434</v>
      </c>
      <c r="C139" s="406"/>
      <c r="D139" s="231">
        <v>2026</v>
      </c>
      <c r="E139" s="41">
        <f>F139+G139+H139+I139</f>
        <v>661.68</v>
      </c>
      <c r="F139" s="41">
        <v>661.68</v>
      </c>
      <c r="G139" s="41"/>
      <c r="H139" s="41"/>
      <c r="I139" s="42"/>
      <c r="J139" s="501" t="s">
        <v>365</v>
      </c>
      <c r="K139" s="502" t="s">
        <v>285</v>
      </c>
    </row>
    <row r="140" spans="1:11" ht="15.75" x14ac:dyDescent="0.25">
      <c r="A140" s="495"/>
      <c r="B140" s="406"/>
      <c r="C140" s="406"/>
      <c r="D140" s="232">
        <v>2027</v>
      </c>
      <c r="E140" s="43">
        <f>F140+G140+H140+I140</f>
        <v>661.68</v>
      </c>
      <c r="F140" s="43">
        <v>661.68</v>
      </c>
      <c r="G140" s="43"/>
      <c r="H140" s="43"/>
      <c r="I140" s="44"/>
      <c r="J140" s="439"/>
      <c r="K140" s="406"/>
    </row>
    <row r="141" spans="1:11" ht="15.75" x14ac:dyDescent="0.25">
      <c r="A141" s="495"/>
      <c r="B141" s="406"/>
      <c r="C141" s="406"/>
      <c r="D141" s="232">
        <v>2028</v>
      </c>
      <c r="E141" s="43">
        <f>F141+G141+H141+I141</f>
        <v>661.68</v>
      </c>
      <c r="F141" s="43">
        <v>661.68</v>
      </c>
      <c r="G141" s="43"/>
      <c r="H141" s="43"/>
      <c r="I141" s="44"/>
      <c r="J141" s="439"/>
      <c r="K141" s="406"/>
    </row>
    <row r="142" spans="1:11" ht="16.5" thickBot="1" x14ac:dyDescent="0.3">
      <c r="A142" s="496"/>
      <c r="B142" s="276"/>
      <c r="C142" s="476"/>
      <c r="D142" s="242"/>
      <c r="E142" s="45"/>
      <c r="F142" s="45"/>
      <c r="G142" s="45"/>
      <c r="H142" s="45"/>
      <c r="I142" s="46"/>
      <c r="J142" s="277"/>
      <c r="K142" s="278"/>
    </row>
    <row r="143" spans="1:11" ht="16.5" thickBot="1" x14ac:dyDescent="0.3">
      <c r="A143" s="395" t="s">
        <v>314</v>
      </c>
      <c r="B143" s="39" t="s">
        <v>87</v>
      </c>
      <c r="C143" s="460" t="s">
        <v>65</v>
      </c>
      <c r="D143" s="105" t="s">
        <v>32</v>
      </c>
      <c r="E143" s="78">
        <f>E144+E145+E146+E147</f>
        <v>1338</v>
      </c>
      <c r="F143" s="78">
        <f t="shared" ref="F143:I143" si="42">F144+F145+F146+F147</f>
        <v>1338</v>
      </c>
      <c r="G143" s="78">
        <f t="shared" si="42"/>
        <v>0</v>
      </c>
      <c r="H143" s="78">
        <f t="shared" si="42"/>
        <v>0</v>
      </c>
      <c r="I143" s="78">
        <f t="shared" si="42"/>
        <v>0</v>
      </c>
      <c r="J143" s="205"/>
      <c r="K143" s="400" t="s">
        <v>285</v>
      </c>
    </row>
    <row r="144" spans="1:11" ht="15.75" x14ac:dyDescent="0.25">
      <c r="A144" s="395"/>
      <c r="B144" s="404" t="s">
        <v>315</v>
      </c>
      <c r="C144" s="464"/>
      <c r="D144" s="49">
        <v>2026</v>
      </c>
      <c r="E144" s="64">
        <f>F144+G144+H144+I144</f>
        <v>1338</v>
      </c>
      <c r="F144" s="64">
        <f>150+1188</f>
        <v>1338</v>
      </c>
      <c r="G144" s="64"/>
      <c r="H144" s="64"/>
      <c r="I144" s="65"/>
      <c r="J144" s="473" t="s">
        <v>315</v>
      </c>
      <c r="K144" s="400"/>
    </row>
    <row r="145" spans="1:11" ht="15.75" x14ac:dyDescent="0.25">
      <c r="A145" s="395"/>
      <c r="B145" s="405"/>
      <c r="C145" s="464"/>
      <c r="D145" s="50">
        <v>2027</v>
      </c>
      <c r="E145" s="66">
        <f>F145+G145+H145+I145</f>
        <v>0</v>
      </c>
      <c r="F145" s="66">
        <v>0</v>
      </c>
      <c r="G145" s="66"/>
      <c r="H145" s="66"/>
      <c r="I145" s="67"/>
      <c r="J145" s="506"/>
      <c r="K145" s="400"/>
    </row>
    <row r="146" spans="1:11" ht="15.75" x14ac:dyDescent="0.25">
      <c r="A146" s="395"/>
      <c r="B146" s="405"/>
      <c r="C146" s="464"/>
      <c r="D146" s="50">
        <v>2028</v>
      </c>
      <c r="E146" s="66">
        <f>F146+G146+H146+I146</f>
        <v>0</v>
      </c>
      <c r="F146" s="66">
        <v>0</v>
      </c>
      <c r="G146" s="66"/>
      <c r="H146" s="66"/>
      <c r="I146" s="67"/>
      <c r="J146" s="506"/>
      <c r="K146" s="400"/>
    </row>
    <row r="147" spans="1:11" ht="16.5" thickBot="1" x14ac:dyDescent="0.3">
      <c r="A147" s="396"/>
      <c r="B147" s="40"/>
      <c r="C147" s="465"/>
      <c r="D147" s="51"/>
      <c r="E147" s="68"/>
      <c r="F147" s="68"/>
      <c r="G147" s="68"/>
      <c r="H147" s="68"/>
      <c r="I147" s="69"/>
      <c r="J147" s="106"/>
      <c r="K147" s="401"/>
    </row>
    <row r="148" spans="1:11" ht="16.5" thickBot="1" x14ac:dyDescent="0.3">
      <c r="A148" s="447" t="s">
        <v>321</v>
      </c>
      <c r="B148" s="39" t="s">
        <v>88</v>
      </c>
      <c r="C148" s="448" t="s">
        <v>65</v>
      </c>
      <c r="D148" s="105" t="s">
        <v>32</v>
      </c>
      <c r="E148" s="78">
        <f>E149+E150+E151+E152</f>
        <v>2875.18</v>
      </c>
      <c r="F148" s="78">
        <f>F149+F150+F151</f>
        <v>2875.18</v>
      </c>
      <c r="G148" s="78">
        <f>G149+G150+G151+G152</f>
        <v>0</v>
      </c>
      <c r="H148" s="78">
        <f>H149+H150+H151+H152</f>
        <v>0</v>
      </c>
      <c r="I148" s="78">
        <f>I149+I150+I151+I152</f>
        <v>0</v>
      </c>
      <c r="J148" s="126"/>
      <c r="K148" s="451" t="s">
        <v>285</v>
      </c>
    </row>
    <row r="149" spans="1:11" ht="16.5" thickBot="1" x14ac:dyDescent="0.3">
      <c r="A149" s="395"/>
      <c r="B149" s="404" t="s">
        <v>322</v>
      </c>
      <c r="C149" s="464"/>
      <c r="D149" s="49">
        <v>2026</v>
      </c>
      <c r="E149" s="64">
        <f>F149+G149+H149+I149</f>
        <v>2875.18</v>
      </c>
      <c r="F149" s="64">
        <f>F154+F159</f>
        <v>2875.18</v>
      </c>
      <c r="G149" s="64"/>
      <c r="H149" s="64"/>
      <c r="I149" s="65"/>
      <c r="J149" s="473" t="s">
        <v>322</v>
      </c>
      <c r="K149" s="400"/>
    </row>
    <row r="150" spans="1:11" ht="16.5" thickBot="1" x14ac:dyDescent="0.3">
      <c r="A150" s="395"/>
      <c r="B150" s="405"/>
      <c r="C150" s="464"/>
      <c r="D150" s="50">
        <v>2027</v>
      </c>
      <c r="E150" s="66">
        <f>F150+G150+H150+I150</f>
        <v>0</v>
      </c>
      <c r="F150" s="64">
        <f>F155+F160</f>
        <v>0</v>
      </c>
      <c r="G150" s="66"/>
      <c r="H150" s="66"/>
      <c r="I150" s="67"/>
      <c r="J150" s="506"/>
      <c r="K150" s="400"/>
    </row>
    <row r="151" spans="1:11" ht="15.75" x14ac:dyDescent="0.25">
      <c r="A151" s="395"/>
      <c r="B151" s="405"/>
      <c r="C151" s="464"/>
      <c r="D151" s="50">
        <v>2028</v>
      </c>
      <c r="E151" s="66">
        <f>F151+G151+H151+I151</f>
        <v>0</v>
      </c>
      <c r="F151" s="64">
        <f>F156+F161</f>
        <v>0</v>
      </c>
      <c r="G151" s="66"/>
      <c r="H151" s="66"/>
      <c r="I151" s="67"/>
      <c r="J151" s="506"/>
      <c r="K151" s="400"/>
    </row>
    <row r="152" spans="1:11" ht="16.5" thickBot="1" x14ac:dyDescent="0.3">
      <c r="A152" s="396"/>
      <c r="B152" s="40"/>
      <c r="C152" s="465"/>
      <c r="D152" s="51"/>
      <c r="E152" s="68"/>
      <c r="F152" s="68"/>
      <c r="G152" s="68"/>
      <c r="H152" s="68"/>
      <c r="I152" s="69"/>
      <c r="J152" s="106"/>
      <c r="K152" s="401"/>
    </row>
    <row r="153" spans="1:11" ht="16.5" thickBot="1" x14ac:dyDescent="0.3">
      <c r="A153" s="494" t="s">
        <v>472</v>
      </c>
      <c r="B153" s="271" t="s">
        <v>52</v>
      </c>
      <c r="C153" s="498" t="s">
        <v>65</v>
      </c>
      <c r="D153" s="311" t="s">
        <v>32</v>
      </c>
      <c r="E153" s="77">
        <f>E154+E155+E156+E157</f>
        <v>2875.18</v>
      </c>
      <c r="F153" s="77">
        <f t="shared" ref="F153" si="43">F154+F155+F156+F157</f>
        <v>2875.18</v>
      </c>
      <c r="G153" s="77">
        <f>G154+G155+G156+G157</f>
        <v>0</v>
      </c>
      <c r="H153" s="77">
        <f>H154+H155+H156+H157</f>
        <v>0</v>
      </c>
      <c r="I153" s="77">
        <f>I154+I155+I156+I157</f>
        <v>0</v>
      </c>
      <c r="J153" s="272"/>
      <c r="K153" s="273"/>
    </row>
    <row r="154" spans="1:11" ht="15.75" x14ac:dyDescent="0.25">
      <c r="A154" s="495"/>
      <c r="B154" s="497" t="s">
        <v>474</v>
      </c>
      <c r="C154" s="499"/>
      <c r="D154" s="309">
        <v>2026</v>
      </c>
      <c r="E154" s="41">
        <f>F154+G154+H154+I154</f>
        <v>2875.18</v>
      </c>
      <c r="F154" s="41">
        <v>2875.18</v>
      </c>
      <c r="G154" s="41"/>
      <c r="H154" s="41"/>
      <c r="I154" s="42"/>
      <c r="J154" s="274"/>
      <c r="K154" s="313"/>
    </row>
    <row r="155" spans="1:11" ht="38.25" x14ac:dyDescent="0.25">
      <c r="A155" s="495"/>
      <c r="B155" s="406"/>
      <c r="C155" s="499"/>
      <c r="D155" s="310">
        <v>2027</v>
      </c>
      <c r="E155" s="43">
        <f>F155+G155+H155+I155</f>
        <v>0</v>
      </c>
      <c r="F155" s="43"/>
      <c r="G155" s="43"/>
      <c r="H155" s="43"/>
      <c r="I155" s="44"/>
      <c r="J155" s="279" t="s">
        <v>474</v>
      </c>
      <c r="K155" s="313" t="s">
        <v>285</v>
      </c>
    </row>
    <row r="156" spans="1:11" ht="15.75" x14ac:dyDescent="0.25">
      <c r="A156" s="495"/>
      <c r="B156" s="406"/>
      <c r="C156" s="499"/>
      <c r="D156" s="310">
        <v>2028</v>
      </c>
      <c r="E156" s="43">
        <f>F156+G156+H156+I156</f>
        <v>0</v>
      </c>
      <c r="F156" s="43"/>
      <c r="G156" s="43"/>
      <c r="H156" s="43"/>
      <c r="I156" s="44"/>
      <c r="J156" s="274"/>
      <c r="K156" s="313"/>
    </row>
    <row r="157" spans="1:11" ht="16.5" thickBot="1" x14ac:dyDescent="0.3">
      <c r="A157" s="496"/>
      <c r="B157" s="315"/>
      <c r="C157" s="499"/>
      <c r="D157" s="251"/>
      <c r="E157" s="252"/>
      <c r="F157" s="252"/>
      <c r="G157" s="252"/>
      <c r="H157" s="252"/>
      <c r="I157" s="253"/>
      <c r="J157" s="274"/>
      <c r="K157" s="278"/>
    </row>
    <row r="158" spans="1:11" ht="15.75" x14ac:dyDescent="0.25">
      <c r="A158" s="512" t="s">
        <v>473</v>
      </c>
      <c r="B158" s="316" t="s">
        <v>52</v>
      </c>
      <c r="C158" s="515" t="s">
        <v>65</v>
      </c>
      <c r="D158" s="307" t="s">
        <v>32</v>
      </c>
      <c r="E158" s="41">
        <f>E159+E160+E161+E162</f>
        <v>0</v>
      </c>
      <c r="F158" s="41">
        <f>F159+F160+F161+F162</f>
        <v>0</v>
      </c>
      <c r="G158" s="41">
        <f>G159+G160+G161+G162</f>
        <v>0</v>
      </c>
      <c r="H158" s="41">
        <f>H159+H160+H161+H162</f>
        <v>0</v>
      </c>
      <c r="I158" s="41">
        <f>I159+I160+I161+I162</f>
        <v>0</v>
      </c>
      <c r="J158" s="272"/>
      <c r="K158" s="273"/>
    </row>
    <row r="159" spans="1:11" ht="15.75" x14ac:dyDescent="0.25">
      <c r="A159" s="513"/>
      <c r="B159" s="518" t="s">
        <v>475</v>
      </c>
      <c r="C159" s="516"/>
      <c r="D159" s="308">
        <v>2026</v>
      </c>
      <c r="E159" s="43">
        <f>F159+G159+H159+I159</f>
        <v>0</v>
      </c>
      <c r="F159" s="43"/>
      <c r="G159" s="43"/>
      <c r="H159" s="43"/>
      <c r="I159" s="43"/>
      <c r="J159" s="274"/>
      <c r="K159" s="313"/>
    </row>
    <row r="160" spans="1:11" ht="38.25" x14ac:dyDescent="0.25">
      <c r="A160" s="513"/>
      <c r="B160" s="519"/>
      <c r="C160" s="516"/>
      <c r="D160" s="308">
        <v>2027</v>
      </c>
      <c r="E160" s="43">
        <f>F160+G160+H160+I160</f>
        <v>0</v>
      </c>
      <c r="F160" s="43"/>
      <c r="G160" s="43"/>
      <c r="H160" s="43"/>
      <c r="I160" s="43"/>
      <c r="J160" s="279" t="s">
        <v>475</v>
      </c>
      <c r="K160" s="313" t="s">
        <v>285</v>
      </c>
    </row>
    <row r="161" spans="1:11" ht="15.75" x14ac:dyDescent="0.25">
      <c r="A161" s="513"/>
      <c r="B161" s="519"/>
      <c r="C161" s="516"/>
      <c r="D161" s="308">
        <v>2028</v>
      </c>
      <c r="E161" s="43">
        <f>F161+G161+H161+I161</f>
        <v>0</v>
      </c>
      <c r="F161" s="43"/>
      <c r="G161" s="43"/>
      <c r="H161" s="43"/>
      <c r="I161" s="43"/>
      <c r="J161" s="274"/>
      <c r="K161" s="313"/>
    </row>
    <row r="162" spans="1:11" ht="16.5" thickBot="1" x14ac:dyDescent="0.3">
      <c r="A162" s="514"/>
      <c r="B162" s="317"/>
      <c r="C162" s="517"/>
      <c r="D162" s="314"/>
      <c r="E162" s="45"/>
      <c r="F162" s="45"/>
      <c r="G162" s="45"/>
      <c r="H162" s="45"/>
      <c r="I162" s="45"/>
      <c r="J162" s="277"/>
      <c r="K162" s="278"/>
    </row>
    <row r="163" spans="1:11" ht="16.5" thickBot="1" x14ac:dyDescent="0.3">
      <c r="A163" s="447" t="s">
        <v>323</v>
      </c>
      <c r="B163" s="39" t="s">
        <v>118</v>
      </c>
      <c r="C163" s="460" t="s">
        <v>65</v>
      </c>
      <c r="D163" s="105" t="s">
        <v>32</v>
      </c>
      <c r="E163" s="78">
        <f>E164+E165+E166+E167</f>
        <v>0</v>
      </c>
      <c r="F163" s="78">
        <f t="shared" ref="F163:I163" si="44">F164+F165+F166+F167</f>
        <v>0</v>
      </c>
      <c r="G163" s="78">
        <f t="shared" si="44"/>
        <v>0</v>
      </c>
      <c r="H163" s="78">
        <f t="shared" si="44"/>
        <v>0</v>
      </c>
      <c r="I163" s="78">
        <f t="shared" si="44"/>
        <v>0</v>
      </c>
      <c r="J163" s="312"/>
      <c r="K163" s="451" t="s">
        <v>285</v>
      </c>
    </row>
    <row r="164" spans="1:11" ht="15.75" x14ac:dyDescent="0.25">
      <c r="A164" s="395"/>
      <c r="B164" s="404" t="s">
        <v>324</v>
      </c>
      <c r="C164" s="464"/>
      <c r="D164" s="49">
        <v>2026</v>
      </c>
      <c r="E164" s="64">
        <f>F164+G164+H164+I164</f>
        <v>0</v>
      </c>
      <c r="F164" s="64"/>
      <c r="G164" s="64"/>
      <c r="H164" s="64"/>
      <c r="I164" s="65"/>
      <c r="J164" s="473" t="s">
        <v>324</v>
      </c>
      <c r="K164" s="400"/>
    </row>
    <row r="165" spans="1:11" ht="15.75" x14ac:dyDescent="0.25">
      <c r="A165" s="395"/>
      <c r="B165" s="405"/>
      <c r="C165" s="464"/>
      <c r="D165" s="50">
        <v>2027</v>
      </c>
      <c r="E165" s="66">
        <f>F165+G165+H165+I165</f>
        <v>0</v>
      </c>
      <c r="F165" s="66"/>
      <c r="G165" s="66"/>
      <c r="H165" s="66"/>
      <c r="I165" s="67"/>
      <c r="J165" s="506"/>
      <c r="K165" s="400"/>
    </row>
    <row r="166" spans="1:11" ht="15.75" x14ac:dyDescent="0.25">
      <c r="A166" s="395"/>
      <c r="B166" s="405"/>
      <c r="C166" s="464"/>
      <c r="D166" s="50">
        <v>2028</v>
      </c>
      <c r="E166" s="66">
        <f>F166+G166+H166+I166</f>
        <v>0</v>
      </c>
      <c r="F166" s="66"/>
      <c r="G166" s="66"/>
      <c r="H166" s="66"/>
      <c r="I166" s="67"/>
      <c r="J166" s="506"/>
      <c r="K166" s="400"/>
    </row>
    <row r="167" spans="1:11" ht="16.5" thickBot="1" x14ac:dyDescent="0.3">
      <c r="A167" s="396"/>
      <c r="B167" s="40"/>
      <c r="C167" s="465"/>
      <c r="D167" s="51"/>
      <c r="E167" s="68"/>
      <c r="F167" s="68"/>
      <c r="G167" s="68"/>
      <c r="H167" s="68"/>
      <c r="I167" s="69"/>
      <c r="J167" s="106"/>
      <c r="K167" s="401"/>
    </row>
    <row r="168" spans="1:11" ht="16.5" thickBot="1" x14ac:dyDescent="0.3">
      <c r="A168" s="447" t="s">
        <v>325</v>
      </c>
      <c r="B168" s="39" t="s">
        <v>120</v>
      </c>
      <c r="C168" s="448" t="s">
        <v>65</v>
      </c>
      <c r="D168" s="105" t="s">
        <v>32</v>
      </c>
      <c r="E168" s="78">
        <f>E169+E170+E171+E172</f>
        <v>510</v>
      </c>
      <c r="F168" s="78">
        <f t="shared" ref="F168:I168" si="45">F169+F170+F171+F172</f>
        <v>510</v>
      </c>
      <c r="G168" s="78">
        <f t="shared" si="45"/>
        <v>0</v>
      </c>
      <c r="H168" s="78">
        <f t="shared" si="45"/>
        <v>0</v>
      </c>
      <c r="I168" s="78">
        <f t="shared" si="45"/>
        <v>0</v>
      </c>
      <c r="J168" s="126"/>
      <c r="K168" s="451" t="s">
        <v>285</v>
      </c>
    </row>
    <row r="169" spans="1:11" ht="15.75" x14ac:dyDescent="0.25">
      <c r="A169" s="395"/>
      <c r="B169" s="404" t="s">
        <v>326</v>
      </c>
      <c r="C169" s="464"/>
      <c r="D169" s="49">
        <v>2026</v>
      </c>
      <c r="E169" s="64">
        <f>F169+G169+H169+I169</f>
        <v>510</v>
      </c>
      <c r="F169" s="64">
        <f>360+150</f>
        <v>510</v>
      </c>
      <c r="G169" s="64"/>
      <c r="H169" s="64"/>
      <c r="I169" s="65"/>
      <c r="J169" s="473" t="s">
        <v>326</v>
      </c>
      <c r="K169" s="400"/>
    </row>
    <row r="170" spans="1:11" ht="15.75" x14ac:dyDescent="0.25">
      <c r="A170" s="395"/>
      <c r="B170" s="405"/>
      <c r="C170" s="464"/>
      <c r="D170" s="50">
        <v>2027</v>
      </c>
      <c r="E170" s="66">
        <f>F170+G170+H170+I170</f>
        <v>0</v>
      </c>
      <c r="F170" s="66"/>
      <c r="G170" s="66"/>
      <c r="H170" s="66"/>
      <c r="I170" s="67"/>
      <c r="J170" s="506"/>
      <c r="K170" s="400"/>
    </row>
    <row r="171" spans="1:11" ht="15.75" x14ac:dyDescent="0.25">
      <c r="A171" s="395"/>
      <c r="B171" s="405"/>
      <c r="C171" s="464"/>
      <c r="D171" s="50">
        <v>2028</v>
      </c>
      <c r="E171" s="66">
        <f>F171+G171+H171+I171</f>
        <v>0</v>
      </c>
      <c r="F171" s="66"/>
      <c r="G171" s="66"/>
      <c r="H171" s="66"/>
      <c r="I171" s="67"/>
      <c r="J171" s="506"/>
      <c r="K171" s="400"/>
    </row>
    <row r="172" spans="1:11" ht="16.5" thickBot="1" x14ac:dyDescent="0.3">
      <c r="A172" s="396"/>
      <c r="B172" s="40"/>
      <c r="C172" s="465"/>
      <c r="D172" s="51"/>
      <c r="E172" s="68"/>
      <c r="F172" s="68"/>
      <c r="G172" s="68"/>
      <c r="H172" s="68"/>
      <c r="I172" s="69"/>
      <c r="J172" s="106"/>
      <c r="K172" s="401"/>
    </row>
    <row r="173" spans="1:11" ht="16.5" thickBot="1" x14ac:dyDescent="0.3">
      <c r="A173" s="447" t="s">
        <v>328</v>
      </c>
      <c r="B173" s="241" t="s">
        <v>327</v>
      </c>
      <c r="C173" s="448" t="s">
        <v>65</v>
      </c>
      <c r="D173" s="105" t="s">
        <v>32</v>
      </c>
      <c r="E173" s="78">
        <f>E174+E175+E176+E177</f>
        <v>0</v>
      </c>
      <c r="F173" s="78">
        <f t="shared" ref="F173:I173" si="46">F174+F175+F176+F177</f>
        <v>0</v>
      </c>
      <c r="G173" s="78">
        <f t="shared" si="46"/>
        <v>0</v>
      </c>
      <c r="H173" s="78">
        <f t="shared" si="46"/>
        <v>0</v>
      </c>
      <c r="I173" s="78">
        <f t="shared" si="46"/>
        <v>0</v>
      </c>
      <c r="J173" s="126"/>
      <c r="K173" s="451" t="s">
        <v>285</v>
      </c>
    </row>
    <row r="174" spans="1:11" ht="15.75" x14ac:dyDescent="0.25">
      <c r="A174" s="395"/>
      <c r="B174" s="404" t="s">
        <v>329</v>
      </c>
      <c r="C174" s="460"/>
      <c r="D174" s="49">
        <v>2026</v>
      </c>
      <c r="E174" s="64">
        <f>F174+G174+H174+I174</f>
        <v>0</v>
      </c>
      <c r="F174" s="64"/>
      <c r="G174" s="64"/>
      <c r="H174" s="64"/>
      <c r="I174" s="65"/>
      <c r="J174" s="473" t="s">
        <v>329</v>
      </c>
      <c r="K174" s="400"/>
    </row>
    <row r="175" spans="1:11" ht="15.75" x14ac:dyDescent="0.25">
      <c r="A175" s="395"/>
      <c r="B175" s="405"/>
      <c r="C175" s="460"/>
      <c r="D175" s="50">
        <v>2027</v>
      </c>
      <c r="E175" s="66">
        <f>F175+G175+H175+I175</f>
        <v>0</v>
      </c>
      <c r="F175" s="66"/>
      <c r="G175" s="66"/>
      <c r="H175" s="66"/>
      <c r="I175" s="67"/>
      <c r="J175" s="506"/>
      <c r="K175" s="400"/>
    </row>
    <row r="176" spans="1:11" ht="16.5" thickBot="1" x14ac:dyDescent="0.3">
      <c r="A176" s="395"/>
      <c r="B176" s="507"/>
      <c r="C176" s="460"/>
      <c r="D176" s="50">
        <v>2028</v>
      </c>
      <c r="E176" s="66">
        <f>F176+G176+H176+I176</f>
        <v>0</v>
      </c>
      <c r="F176" s="66"/>
      <c r="G176" s="66"/>
      <c r="H176" s="66"/>
      <c r="I176" s="67"/>
      <c r="J176" s="506"/>
      <c r="K176" s="400"/>
    </row>
    <row r="177" spans="1:11" ht="16.5" thickBot="1" x14ac:dyDescent="0.3">
      <c r="A177" s="395"/>
      <c r="B177" s="509" t="s">
        <v>355</v>
      </c>
      <c r="C177" s="460"/>
      <c r="D177" s="51"/>
      <c r="E177" s="68"/>
      <c r="F177" s="68"/>
      <c r="G177" s="68"/>
      <c r="H177" s="68"/>
      <c r="I177" s="69"/>
      <c r="J177" s="406"/>
      <c r="K177" s="400"/>
    </row>
    <row r="178" spans="1:11" ht="15.75" x14ac:dyDescent="0.25">
      <c r="A178" s="503"/>
      <c r="B178" s="510"/>
      <c r="C178" s="406"/>
      <c r="D178" s="280" t="s">
        <v>32</v>
      </c>
      <c r="E178" s="281">
        <f>F178+G178+H178+I178</f>
        <v>0</v>
      </c>
      <c r="F178" s="281"/>
      <c r="G178" s="281"/>
      <c r="H178" s="281"/>
      <c r="I178" s="282"/>
      <c r="J178" s="406"/>
      <c r="K178" s="406"/>
    </row>
    <row r="179" spans="1:11" ht="15.75" x14ac:dyDescent="0.25">
      <c r="A179" s="503"/>
      <c r="B179" s="510"/>
      <c r="C179" s="406"/>
      <c r="D179" s="50">
        <v>2026</v>
      </c>
      <c r="E179" s="66">
        <f>F179+G179+H179+I179</f>
        <v>0</v>
      </c>
      <c r="F179" s="66"/>
      <c r="G179" s="66"/>
      <c r="H179" s="66"/>
      <c r="I179" s="67"/>
      <c r="J179" s="406"/>
      <c r="K179" s="406"/>
    </row>
    <row r="180" spans="1:11" ht="15.75" x14ac:dyDescent="0.25">
      <c r="A180" s="503"/>
      <c r="B180" s="510"/>
      <c r="C180" s="406"/>
      <c r="D180" s="50">
        <v>2027</v>
      </c>
      <c r="E180" s="66">
        <f>F180+G180+H180+I180</f>
        <v>0</v>
      </c>
      <c r="F180" s="66"/>
      <c r="G180" s="66"/>
      <c r="H180" s="66"/>
      <c r="I180" s="67"/>
      <c r="J180" s="406"/>
      <c r="K180" s="406"/>
    </row>
    <row r="181" spans="1:11" ht="16.5" thickBot="1" x14ac:dyDescent="0.3">
      <c r="A181" s="508"/>
      <c r="B181" s="511"/>
      <c r="C181" s="476"/>
      <c r="D181" s="51">
        <v>2028</v>
      </c>
      <c r="E181" s="68">
        <f>F181+G181+H181+I181</f>
        <v>0</v>
      </c>
      <c r="F181" s="68"/>
      <c r="G181" s="68"/>
      <c r="H181" s="68"/>
      <c r="I181" s="69"/>
      <c r="J181" s="105"/>
      <c r="K181" s="239"/>
    </row>
    <row r="182" spans="1:11" ht="16.5" thickBot="1" x14ac:dyDescent="0.3">
      <c r="A182" s="447" t="s">
        <v>331</v>
      </c>
      <c r="B182" s="39" t="s">
        <v>330</v>
      </c>
      <c r="C182" s="448" t="s">
        <v>65</v>
      </c>
      <c r="D182" s="105" t="s">
        <v>32</v>
      </c>
      <c r="E182" s="78">
        <f>E183+E184+E185+E186</f>
        <v>640</v>
      </c>
      <c r="F182" s="78">
        <f t="shared" ref="F182:I182" si="47">F183+F184+F185+F186</f>
        <v>640</v>
      </c>
      <c r="G182" s="78">
        <f t="shared" si="47"/>
        <v>0</v>
      </c>
      <c r="H182" s="78">
        <f t="shared" si="47"/>
        <v>0</v>
      </c>
      <c r="I182" s="78">
        <f t="shared" si="47"/>
        <v>0</v>
      </c>
      <c r="J182" s="126"/>
      <c r="K182" s="451" t="s">
        <v>285</v>
      </c>
    </row>
    <row r="183" spans="1:11" ht="15.75" x14ac:dyDescent="0.25">
      <c r="A183" s="395"/>
      <c r="B183" s="404" t="s">
        <v>332</v>
      </c>
      <c r="C183" s="464"/>
      <c r="D183" s="49">
        <v>2026</v>
      </c>
      <c r="E183" s="64">
        <f>F183+G183+H183+I183</f>
        <v>640</v>
      </c>
      <c r="F183" s="64">
        <v>640</v>
      </c>
      <c r="G183" s="64"/>
      <c r="H183" s="64"/>
      <c r="I183" s="65"/>
      <c r="J183" s="473" t="s">
        <v>332</v>
      </c>
      <c r="K183" s="400"/>
    </row>
    <row r="184" spans="1:11" ht="15.75" x14ac:dyDescent="0.25">
      <c r="A184" s="395"/>
      <c r="B184" s="405"/>
      <c r="C184" s="464"/>
      <c r="D184" s="50">
        <v>2027</v>
      </c>
      <c r="E184" s="66">
        <f>F184+G184+H184+I184</f>
        <v>0</v>
      </c>
      <c r="F184" s="66"/>
      <c r="G184" s="66"/>
      <c r="H184" s="66"/>
      <c r="I184" s="67"/>
      <c r="J184" s="506"/>
      <c r="K184" s="400"/>
    </row>
    <row r="185" spans="1:11" ht="15.75" x14ac:dyDescent="0.25">
      <c r="A185" s="395"/>
      <c r="B185" s="405"/>
      <c r="C185" s="464"/>
      <c r="D185" s="50">
        <v>2028</v>
      </c>
      <c r="E185" s="66">
        <f>F185+G185+H185+I185</f>
        <v>0</v>
      </c>
      <c r="F185" s="66"/>
      <c r="G185" s="66"/>
      <c r="H185" s="66"/>
      <c r="I185" s="67"/>
      <c r="J185" s="506"/>
      <c r="K185" s="400"/>
    </row>
    <row r="186" spans="1:11" ht="16.5" thickBot="1" x14ac:dyDescent="0.3">
      <c r="A186" s="396"/>
      <c r="B186" s="40"/>
      <c r="C186" s="465"/>
      <c r="D186" s="51"/>
      <c r="E186" s="68"/>
      <c r="F186" s="68"/>
      <c r="G186" s="68"/>
      <c r="H186" s="68"/>
      <c r="I186" s="69"/>
      <c r="J186" s="106"/>
      <c r="K186" s="401"/>
    </row>
    <row r="187" spans="1:11" ht="16.5" thickBot="1" x14ac:dyDescent="0.3">
      <c r="A187" s="447" t="s">
        <v>334</v>
      </c>
      <c r="B187" s="39" t="s">
        <v>333</v>
      </c>
      <c r="C187" s="448" t="s">
        <v>65</v>
      </c>
      <c r="D187" s="105" t="s">
        <v>32</v>
      </c>
      <c r="E187" s="78">
        <f>E188+E189+E190+E191</f>
        <v>640.79</v>
      </c>
      <c r="F187" s="78">
        <f t="shared" ref="F187:I187" si="48">F188+F189+F190+F191</f>
        <v>640.79</v>
      </c>
      <c r="G187" s="78">
        <f t="shared" si="48"/>
        <v>0</v>
      </c>
      <c r="H187" s="78">
        <f t="shared" si="48"/>
        <v>0</v>
      </c>
      <c r="I187" s="78">
        <f t="shared" si="48"/>
        <v>0</v>
      </c>
      <c r="J187" s="126"/>
      <c r="K187" s="451" t="s">
        <v>285</v>
      </c>
    </row>
    <row r="188" spans="1:11" ht="15.75" x14ac:dyDescent="0.25">
      <c r="A188" s="395"/>
      <c r="B188" s="404" t="s">
        <v>351</v>
      </c>
      <c r="C188" s="464"/>
      <c r="D188" s="49">
        <v>2026</v>
      </c>
      <c r="E188" s="64">
        <f>F188+G188+H188+I188</f>
        <v>640.79</v>
      </c>
      <c r="F188" s="64">
        <v>640.79</v>
      </c>
      <c r="G188" s="64"/>
      <c r="H188" s="64"/>
      <c r="I188" s="65"/>
      <c r="J188" s="473" t="s">
        <v>351</v>
      </c>
      <c r="K188" s="400"/>
    </row>
    <row r="189" spans="1:11" ht="15.75" x14ac:dyDescent="0.25">
      <c r="A189" s="395"/>
      <c r="B189" s="405"/>
      <c r="C189" s="464"/>
      <c r="D189" s="50">
        <v>2027</v>
      </c>
      <c r="E189" s="66">
        <f>F189+G189+H189+I189</f>
        <v>0</v>
      </c>
      <c r="F189" s="66"/>
      <c r="G189" s="66"/>
      <c r="H189" s="66"/>
      <c r="I189" s="67"/>
      <c r="J189" s="506"/>
      <c r="K189" s="400"/>
    </row>
    <row r="190" spans="1:11" ht="15.75" x14ac:dyDescent="0.25">
      <c r="A190" s="395"/>
      <c r="B190" s="405"/>
      <c r="C190" s="464"/>
      <c r="D190" s="50">
        <v>2028</v>
      </c>
      <c r="E190" s="66">
        <f>F190+G190+H190+I190</f>
        <v>0</v>
      </c>
      <c r="F190" s="66"/>
      <c r="G190" s="66"/>
      <c r="H190" s="66"/>
      <c r="I190" s="67"/>
      <c r="J190" s="506"/>
      <c r="K190" s="400"/>
    </row>
    <row r="191" spans="1:11" ht="16.5" thickBot="1" x14ac:dyDescent="0.3">
      <c r="A191" s="396"/>
      <c r="B191" s="40"/>
      <c r="C191" s="465"/>
      <c r="D191" s="51"/>
      <c r="E191" s="68"/>
      <c r="F191" s="68"/>
      <c r="G191" s="68"/>
      <c r="H191" s="68"/>
      <c r="I191" s="69"/>
      <c r="J191" s="106"/>
      <c r="K191" s="401"/>
    </row>
    <row r="192" spans="1:11" ht="16.5" customHeight="1" thickBot="1" x14ac:dyDescent="0.3">
      <c r="A192" s="447" t="s">
        <v>336</v>
      </c>
      <c r="B192" s="39" t="s">
        <v>335</v>
      </c>
      <c r="C192" s="448" t="s">
        <v>65</v>
      </c>
      <c r="D192" s="54" t="s">
        <v>32</v>
      </c>
      <c r="E192" s="71">
        <f>E193+E194+E195</f>
        <v>688555.33</v>
      </c>
      <c r="F192" s="71">
        <f t="shared" ref="F192:I192" si="49">F193+F194+F195</f>
        <v>68.83</v>
      </c>
      <c r="G192" s="71">
        <f t="shared" si="49"/>
        <v>0</v>
      </c>
      <c r="H192" s="71">
        <f t="shared" si="49"/>
        <v>688486.5</v>
      </c>
      <c r="I192" s="71">
        <f t="shared" si="49"/>
        <v>0</v>
      </c>
      <c r="J192" s="101"/>
      <c r="K192" s="451" t="s">
        <v>471</v>
      </c>
    </row>
    <row r="193" spans="1:11" ht="15.75" customHeight="1" x14ac:dyDescent="0.25">
      <c r="A193" s="395"/>
      <c r="B193" s="404" t="s">
        <v>352</v>
      </c>
      <c r="C193" s="464"/>
      <c r="D193" s="49">
        <v>2026</v>
      </c>
      <c r="E193" s="64">
        <f>E198</f>
        <v>688555.33</v>
      </c>
      <c r="F193" s="64">
        <f t="shared" ref="F193:I193" si="50">F198</f>
        <v>68.83</v>
      </c>
      <c r="G193" s="64">
        <f t="shared" si="50"/>
        <v>0</v>
      </c>
      <c r="H193" s="64">
        <f>H198</f>
        <v>688486.5</v>
      </c>
      <c r="I193" s="64">
        <f t="shared" si="50"/>
        <v>0</v>
      </c>
      <c r="J193" s="102"/>
      <c r="K193" s="400"/>
    </row>
    <row r="194" spans="1:11" ht="24" customHeight="1" x14ac:dyDescent="0.25">
      <c r="A194" s="395"/>
      <c r="B194" s="405"/>
      <c r="C194" s="464"/>
      <c r="D194" s="50">
        <v>2027</v>
      </c>
      <c r="E194" s="66">
        <f>E199</f>
        <v>0</v>
      </c>
      <c r="F194" s="66">
        <f t="shared" ref="F194:I194" si="51">F199</f>
        <v>0</v>
      </c>
      <c r="G194" s="66">
        <f t="shared" si="51"/>
        <v>0</v>
      </c>
      <c r="H194" s="66">
        <f t="shared" si="51"/>
        <v>0</v>
      </c>
      <c r="I194" s="66">
        <f t="shared" si="51"/>
        <v>0</v>
      </c>
      <c r="J194" s="219" t="s">
        <v>352</v>
      </c>
      <c r="K194" s="400"/>
    </row>
    <row r="195" spans="1:11" ht="15.75" x14ac:dyDescent="0.25">
      <c r="A195" s="395"/>
      <c r="B195" s="405"/>
      <c r="C195" s="464"/>
      <c r="D195" s="50">
        <v>2028</v>
      </c>
      <c r="E195" s="66">
        <f>E200</f>
        <v>0</v>
      </c>
      <c r="F195" s="66">
        <f t="shared" ref="F195:I195" si="52">F200</f>
        <v>0</v>
      </c>
      <c r="G195" s="66">
        <f t="shared" si="52"/>
        <v>0</v>
      </c>
      <c r="H195" s="66">
        <f t="shared" si="52"/>
        <v>0</v>
      </c>
      <c r="I195" s="66">
        <f t="shared" si="52"/>
        <v>0</v>
      </c>
      <c r="J195" s="102"/>
      <c r="K195" s="400"/>
    </row>
    <row r="196" spans="1:11" ht="16.5" thickBot="1" x14ac:dyDescent="0.3">
      <c r="A196" s="396"/>
      <c r="B196" s="225"/>
      <c r="C196" s="465"/>
      <c r="D196" s="51"/>
      <c r="E196" s="68"/>
      <c r="F196" s="68"/>
      <c r="G196" s="68"/>
      <c r="H196" s="68"/>
      <c r="I196" s="69"/>
      <c r="J196" s="103"/>
      <c r="K196" s="401"/>
    </row>
    <row r="197" spans="1:11" ht="30" customHeight="1" thickBot="1" x14ac:dyDescent="0.3">
      <c r="A197" s="341" t="s">
        <v>337</v>
      </c>
      <c r="B197" s="35" t="s">
        <v>52</v>
      </c>
      <c r="C197" s="344" t="s">
        <v>65</v>
      </c>
      <c r="D197" s="36" t="s">
        <v>32</v>
      </c>
      <c r="E197" s="72">
        <f>E198+E199+E200+E201</f>
        <v>688555.33</v>
      </c>
      <c r="F197" s="72">
        <f t="shared" ref="F197:I197" si="53">F198+F199+F200+F201</f>
        <v>68.83</v>
      </c>
      <c r="G197" s="72">
        <f t="shared" si="53"/>
        <v>0</v>
      </c>
      <c r="H197" s="72">
        <f t="shared" si="53"/>
        <v>688486.5</v>
      </c>
      <c r="I197" s="72">
        <f t="shared" si="53"/>
        <v>0</v>
      </c>
      <c r="J197" s="127"/>
      <c r="K197" s="538" t="s">
        <v>471</v>
      </c>
    </row>
    <row r="198" spans="1:11" ht="15.75" x14ac:dyDescent="0.25">
      <c r="A198" s="342"/>
      <c r="B198" s="409" t="s">
        <v>470</v>
      </c>
      <c r="C198" s="345"/>
      <c r="D198" s="10">
        <v>2026</v>
      </c>
      <c r="E198" s="41">
        <f>F198+G198+H198+I198</f>
        <v>688555.33</v>
      </c>
      <c r="F198" s="41">
        <f>50.57+18.26</f>
        <v>68.83</v>
      </c>
      <c r="G198" s="41">
        <f>G203+G208</f>
        <v>0</v>
      </c>
      <c r="H198" s="41">
        <f>505666.76+182819.74</f>
        <v>688486.5</v>
      </c>
      <c r="I198" s="41">
        <f>I203+I208</f>
        <v>0</v>
      </c>
      <c r="J198" s="540" t="s">
        <v>354</v>
      </c>
      <c r="K198" s="502"/>
    </row>
    <row r="199" spans="1:11" ht="24.75" customHeight="1" x14ac:dyDescent="0.25">
      <c r="A199" s="342"/>
      <c r="B199" s="410"/>
      <c r="C199" s="345"/>
      <c r="D199" s="12">
        <v>2027</v>
      </c>
      <c r="E199" s="43">
        <f>E204+E209</f>
        <v>0</v>
      </c>
      <c r="F199" s="43">
        <f>F204+F209</f>
        <v>0</v>
      </c>
      <c r="G199" s="43">
        <f>G204+G209</f>
        <v>0</v>
      </c>
      <c r="H199" s="43">
        <f>H204+H209</f>
        <v>0</v>
      </c>
      <c r="I199" s="43">
        <f>I204+I209</f>
        <v>0</v>
      </c>
      <c r="J199" s="541"/>
      <c r="K199" s="502"/>
    </row>
    <row r="200" spans="1:11" ht="42" customHeight="1" x14ac:dyDescent="0.25">
      <c r="A200" s="342"/>
      <c r="B200" s="410"/>
      <c r="C200" s="345"/>
      <c r="D200" s="12">
        <v>2028</v>
      </c>
      <c r="E200" s="43">
        <f>E205+E210</f>
        <v>0</v>
      </c>
      <c r="F200" s="43">
        <f>F205+F210</f>
        <v>0</v>
      </c>
      <c r="G200" s="43">
        <f>G205+G210</f>
        <v>0</v>
      </c>
      <c r="H200" s="43">
        <f>H205+H210</f>
        <v>0</v>
      </c>
      <c r="I200" s="43">
        <f>I205+I210</f>
        <v>0</v>
      </c>
      <c r="J200" s="541"/>
      <c r="K200" s="502"/>
    </row>
    <row r="201" spans="1:11" ht="15" customHeight="1" thickBot="1" x14ac:dyDescent="0.3">
      <c r="A201" s="343"/>
      <c r="B201" s="286"/>
      <c r="C201" s="346"/>
      <c r="D201" s="14"/>
      <c r="E201" s="45"/>
      <c r="F201" s="45"/>
      <c r="G201" s="45"/>
      <c r="H201" s="45"/>
      <c r="I201" s="46"/>
      <c r="J201" s="97"/>
      <c r="K201" s="539"/>
    </row>
    <row r="202" spans="1:11" ht="0.75" customHeight="1" x14ac:dyDescent="0.25">
      <c r="A202" s="341"/>
      <c r="B202" s="35"/>
      <c r="C202" s="344"/>
      <c r="D202" s="36"/>
      <c r="E202" s="72"/>
      <c r="F202" s="72"/>
      <c r="G202" s="72"/>
      <c r="H202" s="72"/>
      <c r="I202" s="72"/>
      <c r="J202" s="127"/>
      <c r="K202" s="407"/>
    </row>
    <row r="203" spans="1:11" ht="15.75" hidden="1" customHeight="1" thickBot="1" x14ac:dyDescent="0.3">
      <c r="A203" s="342"/>
      <c r="B203" s="409"/>
      <c r="C203" s="350"/>
      <c r="D203" s="10"/>
      <c r="E203" s="41"/>
      <c r="F203" s="41"/>
      <c r="G203" s="41"/>
      <c r="H203" s="41"/>
      <c r="I203" s="42"/>
      <c r="J203" s="96"/>
      <c r="K203" s="408"/>
    </row>
    <row r="204" spans="1:11" ht="33.75" hidden="1" customHeight="1" thickBot="1" x14ac:dyDescent="0.3">
      <c r="A204" s="342"/>
      <c r="B204" s="409"/>
      <c r="C204" s="350"/>
      <c r="D204" s="12"/>
      <c r="E204" s="43"/>
      <c r="F204" s="43"/>
      <c r="G204" s="43"/>
      <c r="H204" s="43"/>
      <c r="I204" s="44"/>
      <c r="J204" s="438"/>
      <c r="K204" s="408"/>
    </row>
    <row r="205" spans="1:11" ht="18.75" hidden="1" customHeight="1" thickBot="1" x14ac:dyDescent="0.3">
      <c r="A205" s="342"/>
      <c r="B205" s="409"/>
      <c r="C205" s="350"/>
      <c r="D205" s="12"/>
      <c r="E205" s="43"/>
      <c r="F205" s="43"/>
      <c r="G205" s="43"/>
      <c r="H205" s="43"/>
      <c r="I205" s="44"/>
      <c r="J205" s="438"/>
      <c r="K205" s="408"/>
    </row>
    <row r="206" spans="1:11" ht="16.5" hidden="1" customHeight="1" thickBot="1" x14ac:dyDescent="0.3">
      <c r="A206" s="343"/>
      <c r="B206" s="5"/>
      <c r="C206" s="351"/>
      <c r="D206" s="14"/>
      <c r="E206" s="45"/>
      <c r="F206" s="45"/>
      <c r="G206" s="45"/>
      <c r="H206" s="45"/>
      <c r="I206" s="46"/>
      <c r="J206" s="97"/>
      <c r="K206" s="432"/>
    </row>
    <row r="207" spans="1:11" ht="15.75" hidden="1" x14ac:dyDescent="0.25">
      <c r="A207" s="341"/>
      <c r="B207" s="35"/>
      <c r="C207" s="344"/>
      <c r="D207" s="36"/>
      <c r="E207" s="72"/>
      <c r="F207" s="72"/>
      <c r="G207" s="72"/>
      <c r="H207" s="72"/>
      <c r="I207" s="72"/>
      <c r="J207" s="127"/>
      <c r="K207" s="407"/>
    </row>
    <row r="208" spans="1:11" ht="27" hidden="1" customHeight="1" x14ac:dyDescent="0.25">
      <c r="A208" s="342"/>
      <c r="B208" s="409"/>
      <c r="C208" s="345"/>
      <c r="D208" s="10"/>
      <c r="E208" s="41"/>
      <c r="F208" s="41"/>
      <c r="G208" s="41"/>
      <c r="H208" s="41"/>
      <c r="I208" s="42"/>
      <c r="J208" s="438"/>
      <c r="K208" s="408"/>
    </row>
    <row r="209" spans="1:11" ht="33" hidden="1" customHeight="1" x14ac:dyDescent="0.25">
      <c r="A209" s="342"/>
      <c r="B209" s="410"/>
      <c r="C209" s="345"/>
      <c r="D209" s="12"/>
      <c r="E209" s="43"/>
      <c r="F209" s="43"/>
      <c r="G209" s="43"/>
      <c r="H209" s="43"/>
      <c r="I209" s="44"/>
      <c r="J209" s="439"/>
      <c r="K209" s="408"/>
    </row>
    <row r="210" spans="1:11" ht="30.75" hidden="1" customHeight="1" x14ac:dyDescent="0.25">
      <c r="A210" s="342"/>
      <c r="B210" s="410"/>
      <c r="C210" s="345"/>
      <c r="D210" s="12"/>
      <c r="E210" s="43"/>
      <c r="F210" s="43"/>
      <c r="G210" s="43"/>
      <c r="H210" s="43"/>
      <c r="I210" s="44"/>
      <c r="J210" s="439"/>
      <c r="K210" s="408"/>
    </row>
    <row r="211" spans="1:11" ht="16.5" hidden="1" thickBot="1" x14ac:dyDescent="0.3">
      <c r="A211" s="343"/>
      <c r="B211" s="5"/>
      <c r="C211" s="346"/>
      <c r="D211" s="14"/>
      <c r="E211" s="45"/>
      <c r="F211" s="45"/>
      <c r="G211" s="45"/>
      <c r="H211" s="45"/>
      <c r="I211" s="46"/>
      <c r="J211" s="104"/>
      <c r="K211" s="432"/>
    </row>
    <row r="213" spans="1:11" ht="24" customHeight="1" x14ac:dyDescent="0.25">
      <c r="B213" s="493" t="s">
        <v>451</v>
      </c>
      <c r="C213" s="493"/>
      <c r="D213" s="493"/>
      <c r="E213" s="493"/>
      <c r="F213" s="493"/>
      <c r="G213" s="493"/>
      <c r="H213" s="493"/>
      <c r="I213" s="493"/>
      <c r="J213" s="493"/>
      <c r="K213" s="493"/>
    </row>
  </sheetData>
  <mergeCells count="194">
    <mergeCell ref="B28:B31"/>
    <mergeCell ref="A23:A31"/>
    <mergeCell ref="A60:A64"/>
    <mergeCell ref="C60:C64"/>
    <mergeCell ref="K60:K64"/>
    <mergeCell ref="B61:B63"/>
    <mergeCell ref="J61:J63"/>
    <mergeCell ref="A98:A102"/>
    <mergeCell ref="C98:C102"/>
    <mergeCell ref="K98:K102"/>
    <mergeCell ref="B99:B101"/>
    <mergeCell ref="J99:J101"/>
    <mergeCell ref="A65:A69"/>
    <mergeCell ref="C65:C69"/>
    <mergeCell ref="K65:K69"/>
    <mergeCell ref="B66:B68"/>
    <mergeCell ref="J66:J68"/>
    <mergeCell ref="A70:A74"/>
    <mergeCell ref="C70:C74"/>
    <mergeCell ref="K70:K74"/>
    <mergeCell ref="B71:B73"/>
    <mergeCell ref="J71:J73"/>
    <mergeCell ref="C23:C27"/>
    <mergeCell ref="K23:K27"/>
    <mergeCell ref="A103:A107"/>
    <mergeCell ref="C103:C107"/>
    <mergeCell ref="K103:K107"/>
    <mergeCell ref="B104:B106"/>
    <mergeCell ref="J104:J106"/>
    <mergeCell ref="D1:K1"/>
    <mergeCell ref="A42:A46"/>
    <mergeCell ref="A37:A41"/>
    <mergeCell ref="C37:C41"/>
    <mergeCell ref="K37:K41"/>
    <mergeCell ref="B38:B40"/>
    <mergeCell ref="J38:J40"/>
    <mergeCell ref="A32:A36"/>
    <mergeCell ref="C32:C36"/>
    <mergeCell ref="K32:K36"/>
    <mergeCell ref="B33:B35"/>
    <mergeCell ref="J33:J35"/>
    <mergeCell ref="C42:C46"/>
    <mergeCell ref="K42:K46"/>
    <mergeCell ref="B43:B45"/>
    <mergeCell ref="J43:J45"/>
    <mergeCell ref="A18:A22"/>
    <mergeCell ref="C18:C22"/>
    <mergeCell ref="K18:K22"/>
    <mergeCell ref="B19:B21"/>
    <mergeCell ref="B24:B26"/>
    <mergeCell ref="J24:J26"/>
    <mergeCell ref="A8:A12"/>
    <mergeCell ref="C8:C12"/>
    <mergeCell ref="J8:J12"/>
    <mergeCell ref="K8:K12"/>
    <mergeCell ref="A13:A17"/>
    <mergeCell ref="C13:C17"/>
    <mergeCell ref="J13:J17"/>
    <mergeCell ref="K13:K17"/>
    <mergeCell ref="B14:B16"/>
    <mergeCell ref="A2:K2"/>
    <mergeCell ref="A3:K3"/>
    <mergeCell ref="A4:K4"/>
    <mergeCell ref="A5:A7"/>
    <mergeCell ref="B5:B7"/>
    <mergeCell ref="C5:C7"/>
    <mergeCell ref="D5:I5"/>
    <mergeCell ref="J5:J7"/>
    <mergeCell ref="K5:K7"/>
    <mergeCell ref="D6:I6"/>
    <mergeCell ref="A197:A201"/>
    <mergeCell ref="C197:C201"/>
    <mergeCell ref="K197:K201"/>
    <mergeCell ref="B198:B200"/>
    <mergeCell ref="A192:A196"/>
    <mergeCell ref="C192:C196"/>
    <mergeCell ref="K192:K196"/>
    <mergeCell ref="B193:B195"/>
    <mergeCell ref="J198:J200"/>
    <mergeCell ref="A207:A211"/>
    <mergeCell ref="C207:C211"/>
    <mergeCell ref="K207:K211"/>
    <mergeCell ref="B208:B210"/>
    <mergeCell ref="J208:J210"/>
    <mergeCell ref="A202:A206"/>
    <mergeCell ref="C202:C206"/>
    <mergeCell ref="K202:K206"/>
    <mergeCell ref="B203:B205"/>
    <mergeCell ref="J204:J205"/>
    <mergeCell ref="A143:A147"/>
    <mergeCell ref="C143:C147"/>
    <mergeCell ref="K143:K147"/>
    <mergeCell ref="B144:B146"/>
    <mergeCell ref="J144:J146"/>
    <mergeCell ref="A133:A137"/>
    <mergeCell ref="C133:C137"/>
    <mergeCell ref="K133:K137"/>
    <mergeCell ref="B134:B136"/>
    <mergeCell ref="J134:J136"/>
    <mergeCell ref="A138:A142"/>
    <mergeCell ref="B139:B141"/>
    <mergeCell ref="C138:C142"/>
    <mergeCell ref="J139:J141"/>
    <mergeCell ref="K139:K141"/>
    <mergeCell ref="A118:A122"/>
    <mergeCell ref="C118:C122"/>
    <mergeCell ref="K118:K122"/>
    <mergeCell ref="B119:B121"/>
    <mergeCell ref="J119:J121"/>
    <mergeCell ref="A47:A51"/>
    <mergeCell ref="C47:C51"/>
    <mergeCell ref="K47:K51"/>
    <mergeCell ref="B48:B50"/>
    <mergeCell ref="B53:B55"/>
    <mergeCell ref="A83:A87"/>
    <mergeCell ref="C83:C87"/>
    <mergeCell ref="B76:B78"/>
    <mergeCell ref="J84:J86"/>
    <mergeCell ref="A52:A59"/>
    <mergeCell ref="C52:C59"/>
    <mergeCell ref="B56:B59"/>
    <mergeCell ref="J53:J58"/>
    <mergeCell ref="A75:A82"/>
    <mergeCell ref="C75:C82"/>
    <mergeCell ref="B114:B116"/>
    <mergeCell ref="J114:J116"/>
    <mergeCell ref="B79:B82"/>
    <mergeCell ref="J76:J81"/>
    <mergeCell ref="J174:J180"/>
    <mergeCell ref="K173:K180"/>
    <mergeCell ref="A163:A167"/>
    <mergeCell ref="C163:C167"/>
    <mergeCell ref="K163:K167"/>
    <mergeCell ref="B164:B166"/>
    <mergeCell ref="J164:J166"/>
    <mergeCell ref="A148:A152"/>
    <mergeCell ref="C148:C152"/>
    <mergeCell ref="K148:K152"/>
    <mergeCell ref="B149:B151"/>
    <mergeCell ref="J149:J151"/>
    <mergeCell ref="A153:A157"/>
    <mergeCell ref="C153:C157"/>
    <mergeCell ref="B154:B156"/>
    <mergeCell ref="A158:A162"/>
    <mergeCell ref="C158:C162"/>
    <mergeCell ref="B159:B161"/>
    <mergeCell ref="C108:C112"/>
    <mergeCell ref="K108:K112"/>
    <mergeCell ref="B109:B111"/>
    <mergeCell ref="C113:C117"/>
    <mergeCell ref="K113:K117"/>
    <mergeCell ref="A187:A191"/>
    <mergeCell ref="C187:C191"/>
    <mergeCell ref="K187:K191"/>
    <mergeCell ref="B188:B190"/>
    <mergeCell ref="J188:J190"/>
    <mergeCell ref="A182:A186"/>
    <mergeCell ref="C182:C186"/>
    <mergeCell ref="K182:K186"/>
    <mergeCell ref="B183:B185"/>
    <mergeCell ref="J183:J185"/>
    <mergeCell ref="B174:B176"/>
    <mergeCell ref="A168:A172"/>
    <mergeCell ref="C168:C172"/>
    <mergeCell ref="K168:K172"/>
    <mergeCell ref="B169:B171"/>
    <mergeCell ref="J169:J171"/>
    <mergeCell ref="A173:A181"/>
    <mergeCell ref="C173:C181"/>
    <mergeCell ref="B177:B181"/>
    <mergeCell ref="B213:K213"/>
    <mergeCell ref="K52:K58"/>
    <mergeCell ref="K75:K81"/>
    <mergeCell ref="K83:K97"/>
    <mergeCell ref="B84:B85"/>
    <mergeCell ref="A123:A127"/>
    <mergeCell ref="B124:B126"/>
    <mergeCell ref="C123:C127"/>
    <mergeCell ref="A128:A132"/>
    <mergeCell ref="C128:C132"/>
    <mergeCell ref="B129:B131"/>
    <mergeCell ref="J129:J130"/>
    <mergeCell ref="K129:K131"/>
    <mergeCell ref="A88:A92"/>
    <mergeCell ref="B89:B91"/>
    <mergeCell ref="C88:C92"/>
    <mergeCell ref="J89:J91"/>
    <mergeCell ref="A93:A97"/>
    <mergeCell ref="B94:B96"/>
    <mergeCell ref="C93:C97"/>
    <mergeCell ref="J94:J96"/>
    <mergeCell ref="J109:J111"/>
    <mergeCell ref="A113:A117"/>
    <mergeCell ref="A108:A112"/>
  </mergeCells>
  <pageMargins left="0.70866141732283472" right="0" top="0" bottom="0" header="0" footer="0"/>
  <pageSetup paperSize="9" scale="60" fitToHeight="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zoomScaleNormal="100" workbookViewId="0">
      <selection activeCell="A2" sqref="A2:K2"/>
    </sheetView>
  </sheetViews>
  <sheetFormatPr defaultRowHeight="15" x14ac:dyDescent="0.25"/>
  <cols>
    <col min="1" max="1" width="7.7109375" customWidth="1"/>
    <col min="2" max="2" width="38.85546875" customWidth="1"/>
    <col min="3" max="3" width="14" customWidth="1"/>
    <col min="5" max="5" width="11.28515625" customWidth="1"/>
    <col min="7" max="7" width="12.140625" customWidth="1"/>
    <col min="10" max="10" width="50.42578125" customWidth="1"/>
    <col min="11" max="11" width="21.85546875" customWidth="1"/>
  </cols>
  <sheetData>
    <row r="1" spans="1:11" x14ac:dyDescent="0.25">
      <c r="C1" s="492" t="s">
        <v>440</v>
      </c>
      <c r="D1" s="547"/>
      <c r="E1" s="547"/>
      <c r="F1" s="547"/>
      <c r="G1" s="547"/>
      <c r="H1" s="547"/>
      <c r="I1" s="547"/>
      <c r="J1" s="547"/>
      <c r="K1" s="547"/>
    </row>
    <row r="2" spans="1:11" ht="15.75" customHeight="1" x14ac:dyDescent="0.25">
      <c r="A2" s="365"/>
      <c r="B2" s="365"/>
      <c r="C2" s="365"/>
      <c r="D2" s="365"/>
      <c r="E2" s="365"/>
      <c r="F2" s="365"/>
      <c r="G2" s="365"/>
      <c r="H2" s="365"/>
      <c r="I2" s="365"/>
      <c r="J2" s="365"/>
      <c r="K2" s="365"/>
    </row>
    <row r="3" spans="1:11" ht="15.75" customHeight="1" x14ac:dyDescent="0.25">
      <c r="A3" s="366" t="s">
        <v>152</v>
      </c>
      <c r="B3" s="366"/>
      <c r="C3" s="366"/>
      <c r="D3" s="366"/>
      <c r="E3" s="366"/>
      <c r="F3" s="366"/>
      <c r="G3" s="366"/>
      <c r="H3" s="366"/>
      <c r="I3" s="366"/>
      <c r="J3" s="366"/>
      <c r="K3" s="366"/>
    </row>
    <row r="4" spans="1:11" ht="16.5" thickBot="1" x14ac:dyDescent="0.3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1" ht="42" customHeight="1" x14ac:dyDescent="0.25">
      <c r="A5" s="347" t="s">
        <v>10</v>
      </c>
      <c r="B5" s="347" t="s">
        <v>45</v>
      </c>
      <c r="C5" s="347" t="s">
        <v>46</v>
      </c>
      <c r="D5" s="376" t="s">
        <v>47</v>
      </c>
      <c r="E5" s="377"/>
      <c r="F5" s="377"/>
      <c r="G5" s="377"/>
      <c r="H5" s="377"/>
      <c r="I5" s="378"/>
      <c r="J5" s="347" t="s">
        <v>49</v>
      </c>
      <c r="K5" s="347" t="s">
        <v>28</v>
      </c>
    </row>
    <row r="6" spans="1:11" ht="16.5" thickBot="1" x14ac:dyDescent="0.3">
      <c r="A6" s="360"/>
      <c r="B6" s="360"/>
      <c r="C6" s="360"/>
      <c r="D6" s="379" t="s">
        <v>48</v>
      </c>
      <c r="E6" s="367"/>
      <c r="F6" s="367"/>
      <c r="G6" s="367"/>
      <c r="H6" s="367"/>
      <c r="I6" s="349"/>
      <c r="J6" s="360"/>
      <c r="K6" s="360"/>
    </row>
    <row r="7" spans="1:11" ht="32.25" thickBot="1" x14ac:dyDescent="0.3">
      <c r="A7" s="375"/>
      <c r="B7" s="375"/>
      <c r="C7" s="375"/>
      <c r="D7" s="33" t="s">
        <v>50</v>
      </c>
      <c r="E7" s="33" t="s">
        <v>32</v>
      </c>
      <c r="F7" s="33" t="s">
        <v>33</v>
      </c>
      <c r="G7" s="33" t="s">
        <v>34</v>
      </c>
      <c r="H7" s="33" t="s">
        <v>35</v>
      </c>
      <c r="I7" s="33" t="s">
        <v>36</v>
      </c>
      <c r="J7" s="375"/>
      <c r="K7" s="375"/>
    </row>
    <row r="8" spans="1:11" ht="0.75" customHeight="1" thickBot="1" x14ac:dyDescent="0.3">
      <c r="A8" s="461"/>
      <c r="B8" s="35" t="s">
        <v>39</v>
      </c>
      <c r="C8" s="344"/>
      <c r="D8" s="4" t="s">
        <v>32</v>
      </c>
      <c r="E8" s="32"/>
      <c r="F8" s="32"/>
      <c r="G8" s="32"/>
      <c r="H8" s="32"/>
      <c r="I8" s="32"/>
      <c r="J8" s="347" t="s">
        <v>29</v>
      </c>
      <c r="K8" s="344"/>
    </row>
    <row r="9" spans="1:11" ht="16.5" hidden="1" thickBot="1" x14ac:dyDescent="0.3">
      <c r="A9" s="462"/>
      <c r="B9" s="35" t="s">
        <v>40</v>
      </c>
      <c r="C9" s="350"/>
      <c r="D9" s="10" t="s">
        <v>15</v>
      </c>
      <c r="E9" s="9"/>
      <c r="F9" s="9"/>
      <c r="G9" s="2"/>
      <c r="H9" s="2"/>
      <c r="I9" s="11"/>
      <c r="J9" s="348"/>
      <c r="K9" s="350"/>
    </row>
    <row r="10" spans="1:11" ht="16.5" hidden="1" thickBot="1" x14ac:dyDescent="0.3">
      <c r="A10" s="462"/>
      <c r="B10" s="6"/>
      <c r="C10" s="350"/>
      <c r="D10" s="12" t="s">
        <v>15</v>
      </c>
      <c r="E10" s="8"/>
      <c r="F10" s="8"/>
      <c r="G10" s="1"/>
      <c r="H10" s="1"/>
      <c r="I10" s="13"/>
      <c r="J10" s="348"/>
      <c r="K10" s="350"/>
    </row>
    <row r="11" spans="1:11" ht="16.5" hidden="1" thickBot="1" x14ac:dyDescent="0.3">
      <c r="A11" s="462"/>
      <c r="B11" s="6"/>
      <c r="C11" s="350"/>
      <c r="D11" s="12" t="s">
        <v>15</v>
      </c>
      <c r="E11" s="8"/>
      <c r="F11" s="8"/>
      <c r="G11" s="1"/>
      <c r="H11" s="1"/>
      <c r="I11" s="13"/>
      <c r="J11" s="348"/>
      <c r="K11" s="350"/>
    </row>
    <row r="12" spans="1:11" ht="16.5" hidden="1" thickBot="1" x14ac:dyDescent="0.3">
      <c r="A12" s="463"/>
      <c r="B12" s="5"/>
      <c r="C12" s="351"/>
      <c r="D12" s="14" t="s">
        <v>15</v>
      </c>
      <c r="E12" s="7"/>
      <c r="F12" s="7"/>
      <c r="G12" s="3"/>
      <c r="H12" s="3"/>
      <c r="I12" s="15"/>
      <c r="J12" s="349"/>
      <c r="K12" s="351"/>
    </row>
    <row r="13" spans="1:11" ht="20.25" customHeight="1" thickBot="1" x14ac:dyDescent="0.3">
      <c r="A13" s="380" t="s">
        <v>154</v>
      </c>
      <c r="B13" s="62" t="s">
        <v>153</v>
      </c>
      <c r="C13" s="387" t="s">
        <v>65</v>
      </c>
      <c r="D13" s="73" t="s">
        <v>32</v>
      </c>
      <c r="E13" s="76">
        <f>E14+E15+E16</f>
        <v>318217.3</v>
      </c>
      <c r="F13" s="76">
        <f t="shared" ref="F13:I13" si="0">F14+F15+F16</f>
        <v>270</v>
      </c>
      <c r="G13" s="76">
        <f t="shared" si="0"/>
        <v>317947.3</v>
      </c>
      <c r="H13" s="76">
        <f t="shared" si="0"/>
        <v>0</v>
      </c>
      <c r="I13" s="76">
        <f t="shared" si="0"/>
        <v>0</v>
      </c>
      <c r="J13" s="489" t="s">
        <v>29</v>
      </c>
      <c r="K13" s="387"/>
    </row>
    <row r="14" spans="1:11" ht="23.25" customHeight="1" x14ac:dyDescent="0.25">
      <c r="A14" s="381"/>
      <c r="B14" s="390" t="s">
        <v>156</v>
      </c>
      <c r="C14" s="542"/>
      <c r="D14" s="55">
        <v>2026</v>
      </c>
      <c r="E14" s="74">
        <f>E19+E24+E29</f>
        <v>102636.70000000001</v>
      </c>
      <c r="F14" s="74">
        <f t="shared" ref="F14:I14" si="1">F19+F24+F29</f>
        <v>90</v>
      </c>
      <c r="G14" s="74">
        <f t="shared" si="1"/>
        <v>102546.70000000001</v>
      </c>
      <c r="H14" s="74">
        <f t="shared" si="1"/>
        <v>0</v>
      </c>
      <c r="I14" s="175">
        <f t="shared" si="1"/>
        <v>0</v>
      </c>
      <c r="J14" s="385"/>
      <c r="K14" s="388"/>
    </row>
    <row r="15" spans="1:11" ht="28.5" customHeight="1" x14ac:dyDescent="0.25">
      <c r="A15" s="381"/>
      <c r="B15" s="391"/>
      <c r="C15" s="542"/>
      <c r="D15" s="56">
        <v>2027</v>
      </c>
      <c r="E15" s="75">
        <f>E20+E25+E30</f>
        <v>106704</v>
      </c>
      <c r="F15" s="75">
        <f t="shared" ref="F15:I15" si="2">F20+F25+F30</f>
        <v>90</v>
      </c>
      <c r="G15" s="75">
        <f t="shared" si="2"/>
        <v>106614</v>
      </c>
      <c r="H15" s="75">
        <f t="shared" si="2"/>
        <v>0</v>
      </c>
      <c r="I15" s="176">
        <f t="shared" si="2"/>
        <v>0</v>
      </c>
      <c r="J15" s="385"/>
      <c r="K15" s="388"/>
    </row>
    <row r="16" spans="1:11" ht="15.75" x14ac:dyDescent="0.25">
      <c r="A16" s="381"/>
      <c r="B16" s="391"/>
      <c r="C16" s="542"/>
      <c r="D16" s="56">
        <v>2028</v>
      </c>
      <c r="E16" s="75">
        <f>E21+E26+E31</f>
        <v>108876.59999999999</v>
      </c>
      <c r="F16" s="75">
        <f t="shared" ref="F16:I16" si="3">F21+F26+F31</f>
        <v>90</v>
      </c>
      <c r="G16" s="75">
        <f t="shared" si="3"/>
        <v>108786.59999999999</v>
      </c>
      <c r="H16" s="75">
        <f t="shared" si="3"/>
        <v>0</v>
      </c>
      <c r="I16" s="176">
        <f t="shared" si="3"/>
        <v>0</v>
      </c>
      <c r="J16" s="385"/>
      <c r="K16" s="388"/>
    </row>
    <row r="17" spans="1:11" ht="16.5" thickBot="1" x14ac:dyDescent="0.3">
      <c r="A17" s="440"/>
      <c r="B17" s="63"/>
      <c r="C17" s="543"/>
      <c r="D17" s="58"/>
      <c r="E17" s="59"/>
      <c r="F17" s="59"/>
      <c r="G17" s="59"/>
      <c r="H17" s="59"/>
      <c r="I17" s="60"/>
      <c r="J17" s="386"/>
      <c r="K17" s="389"/>
    </row>
    <row r="18" spans="1:11" ht="23.25" customHeight="1" thickBot="1" x14ac:dyDescent="0.3">
      <c r="A18" s="447" t="s">
        <v>155</v>
      </c>
      <c r="B18" s="39" t="s">
        <v>55</v>
      </c>
      <c r="C18" s="548" t="s">
        <v>65</v>
      </c>
      <c r="D18" s="185" t="s">
        <v>32</v>
      </c>
      <c r="E18" s="186">
        <f>E19+E20+E21</f>
        <v>307944.80000000005</v>
      </c>
      <c r="F18" s="186">
        <f t="shared" ref="F18:I18" si="4">F19+F20+F21</f>
        <v>0</v>
      </c>
      <c r="G18" s="186">
        <f t="shared" si="4"/>
        <v>307944.80000000005</v>
      </c>
      <c r="H18" s="186">
        <f t="shared" si="4"/>
        <v>0</v>
      </c>
      <c r="I18" s="186">
        <f t="shared" si="4"/>
        <v>0</v>
      </c>
      <c r="J18" s="173"/>
      <c r="K18" s="451" t="s">
        <v>296</v>
      </c>
    </row>
    <row r="19" spans="1:11" ht="42.75" customHeight="1" x14ac:dyDescent="0.25">
      <c r="A19" s="395"/>
      <c r="B19" s="404" t="s">
        <v>436</v>
      </c>
      <c r="C19" s="464"/>
      <c r="D19" s="187">
        <v>2026</v>
      </c>
      <c r="E19" s="184">
        <f>F19+G19+H19+I19</f>
        <v>99222.6</v>
      </c>
      <c r="F19" s="184"/>
      <c r="G19" s="184">
        <v>99222.6</v>
      </c>
      <c r="H19" s="184"/>
      <c r="I19" s="188"/>
      <c r="J19" s="477" t="s">
        <v>287</v>
      </c>
      <c r="K19" s="400"/>
    </row>
    <row r="20" spans="1:11" ht="51.75" customHeight="1" x14ac:dyDescent="0.25">
      <c r="A20" s="395"/>
      <c r="B20" s="410"/>
      <c r="C20" s="464"/>
      <c r="D20" s="50">
        <v>2027</v>
      </c>
      <c r="E20" s="66">
        <f t="shared" ref="E20:E21" si="5">F20+G20+H20+I20</f>
        <v>103274.8</v>
      </c>
      <c r="F20" s="66"/>
      <c r="G20" s="66">
        <v>103274.8</v>
      </c>
      <c r="H20" s="66"/>
      <c r="I20" s="67"/>
      <c r="J20" s="412"/>
      <c r="K20" s="400"/>
    </row>
    <row r="21" spans="1:11" ht="39" customHeight="1" x14ac:dyDescent="0.25">
      <c r="A21" s="395"/>
      <c r="B21" s="410"/>
      <c r="C21" s="464"/>
      <c r="D21" s="50">
        <v>2028</v>
      </c>
      <c r="E21" s="66">
        <f t="shared" si="5"/>
        <v>105447.4</v>
      </c>
      <c r="F21" s="66"/>
      <c r="G21" s="66">
        <v>105447.4</v>
      </c>
      <c r="H21" s="66"/>
      <c r="I21" s="67"/>
      <c r="J21" s="412"/>
      <c r="K21" s="400"/>
    </row>
    <row r="22" spans="1:11" ht="16.5" thickBot="1" x14ac:dyDescent="0.3">
      <c r="A22" s="396"/>
      <c r="B22" s="40"/>
      <c r="C22" s="465"/>
      <c r="D22" s="51"/>
      <c r="E22" s="52"/>
      <c r="F22" s="52"/>
      <c r="G22" s="52"/>
      <c r="H22" s="52"/>
      <c r="I22" s="53"/>
      <c r="J22" s="106"/>
      <c r="K22" s="401"/>
    </row>
    <row r="23" spans="1:11" ht="23.25" customHeight="1" thickBot="1" x14ac:dyDescent="0.3">
      <c r="A23" s="447" t="s">
        <v>157</v>
      </c>
      <c r="B23" s="39" t="s">
        <v>57</v>
      </c>
      <c r="C23" s="548" t="s">
        <v>65</v>
      </c>
      <c r="D23" s="185" t="s">
        <v>32</v>
      </c>
      <c r="E23" s="186">
        <f>E24+E25+E26</f>
        <v>10002.5</v>
      </c>
      <c r="F23" s="186">
        <f t="shared" ref="F23:I23" si="6">F24+F25+F26</f>
        <v>0</v>
      </c>
      <c r="G23" s="186">
        <f t="shared" si="6"/>
        <v>10002.5</v>
      </c>
      <c r="H23" s="186">
        <f t="shared" si="6"/>
        <v>0</v>
      </c>
      <c r="I23" s="186">
        <f t="shared" si="6"/>
        <v>0</v>
      </c>
      <c r="J23" s="173"/>
      <c r="K23" s="451" t="s">
        <v>296</v>
      </c>
    </row>
    <row r="24" spans="1:11" ht="21.75" customHeight="1" x14ac:dyDescent="0.25">
      <c r="A24" s="395"/>
      <c r="B24" s="404" t="s">
        <v>437</v>
      </c>
      <c r="C24" s="464"/>
      <c r="D24" s="187">
        <v>2026</v>
      </c>
      <c r="E24" s="184">
        <f>F24+G24+H24+I24</f>
        <v>3324.1</v>
      </c>
      <c r="F24" s="184"/>
      <c r="G24" s="184">
        <v>3324.1</v>
      </c>
      <c r="H24" s="184"/>
      <c r="I24" s="188"/>
      <c r="J24" s="473" t="s">
        <v>437</v>
      </c>
      <c r="K24" s="400"/>
    </row>
    <row r="25" spans="1:11" ht="27" customHeight="1" x14ac:dyDescent="0.25">
      <c r="A25" s="395"/>
      <c r="B25" s="410"/>
      <c r="C25" s="464"/>
      <c r="D25" s="50">
        <v>2027</v>
      </c>
      <c r="E25" s="66">
        <f t="shared" ref="E25:E26" si="7">F25+G25+H25+I25</f>
        <v>3339.2</v>
      </c>
      <c r="F25" s="66"/>
      <c r="G25" s="66">
        <v>3339.2</v>
      </c>
      <c r="H25" s="66"/>
      <c r="I25" s="67"/>
      <c r="J25" s="406"/>
      <c r="K25" s="400"/>
    </row>
    <row r="26" spans="1:11" ht="38.25" customHeight="1" x14ac:dyDescent="0.25">
      <c r="A26" s="395"/>
      <c r="B26" s="410"/>
      <c r="C26" s="464"/>
      <c r="D26" s="50">
        <v>2028</v>
      </c>
      <c r="E26" s="66">
        <f t="shared" si="7"/>
        <v>3339.2</v>
      </c>
      <c r="F26" s="66"/>
      <c r="G26" s="66">
        <v>3339.2</v>
      </c>
      <c r="H26" s="66"/>
      <c r="I26" s="67"/>
      <c r="J26" s="105"/>
      <c r="K26" s="400"/>
    </row>
    <row r="27" spans="1:11" ht="16.5" thickBot="1" x14ac:dyDescent="0.3">
      <c r="A27" s="396"/>
      <c r="B27" s="40"/>
      <c r="C27" s="465"/>
      <c r="D27" s="51"/>
      <c r="E27" s="52"/>
      <c r="F27" s="52"/>
      <c r="G27" s="52"/>
      <c r="H27" s="52"/>
      <c r="I27" s="53"/>
      <c r="J27" s="106"/>
      <c r="K27" s="401"/>
    </row>
    <row r="28" spans="1:11" ht="20.25" customHeight="1" thickBot="1" x14ac:dyDescent="0.3">
      <c r="A28" s="447" t="s">
        <v>158</v>
      </c>
      <c r="B28" s="39" t="s">
        <v>71</v>
      </c>
      <c r="C28" s="548" t="s">
        <v>65</v>
      </c>
      <c r="D28" s="185" t="s">
        <v>32</v>
      </c>
      <c r="E28" s="186">
        <f>E29+E30+E31</f>
        <v>270</v>
      </c>
      <c r="F28" s="186">
        <f t="shared" ref="F28:I28" si="8">F29+F30+F31</f>
        <v>270</v>
      </c>
      <c r="G28" s="186">
        <f t="shared" si="8"/>
        <v>0</v>
      </c>
      <c r="H28" s="186">
        <f t="shared" si="8"/>
        <v>0</v>
      </c>
      <c r="I28" s="186">
        <f t="shared" si="8"/>
        <v>0</v>
      </c>
      <c r="J28" s="173"/>
      <c r="K28" s="451" t="s">
        <v>296</v>
      </c>
    </row>
    <row r="29" spans="1:11" ht="21.75" customHeight="1" x14ac:dyDescent="0.25">
      <c r="A29" s="395"/>
      <c r="B29" s="404" t="s">
        <v>353</v>
      </c>
      <c r="C29" s="464"/>
      <c r="D29" s="187">
        <v>2026</v>
      </c>
      <c r="E29" s="184">
        <f>F29+G29+H29+I29</f>
        <v>90</v>
      </c>
      <c r="F29" s="184">
        <v>90</v>
      </c>
      <c r="G29" s="184"/>
      <c r="H29" s="184"/>
      <c r="I29" s="188"/>
      <c r="J29" s="105"/>
      <c r="K29" s="400"/>
    </row>
    <row r="30" spans="1:11" ht="38.25" x14ac:dyDescent="0.25">
      <c r="A30" s="395"/>
      <c r="B30" s="410"/>
      <c r="C30" s="464"/>
      <c r="D30" s="50">
        <v>2027</v>
      </c>
      <c r="E30" s="66">
        <f t="shared" ref="E30:E31" si="9">F30+G30+H30+I30</f>
        <v>90</v>
      </c>
      <c r="F30" s="66">
        <v>90</v>
      </c>
      <c r="G30" s="66"/>
      <c r="H30" s="66"/>
      <c r="I30" s="67"/>
      <c r="J30" s="219" t="s">
        <v>353</v>
      </c>
      <c r="K30" s="400"/>
    </row>
    <row r="31" spans="1:11" ht="15.75" x14ac:dyDescent="0.25">
      <c r="A31" s="395"/>
      <c r="B31" s="410"/>
      <c r="C31" s="464"/>
      <c r="D31" s="50">
        <v>2028</v>
      </c>
      <c r="E31" s="66">
        <f t="shared" si="9"/>
        <v>90</v>
      </c>
      <c r="F31" s="66">
        <v>90</v>
      </c>
      <c r="G31" s="66"/>
      <c r="H31" s="66"/>
      <c r="I31" s="67"/>
      <c r="J31" s="105"/>
      <c r="K31" s="400"/>
    </row>
    <row r="32" spans="1:11" ht="16.5" thickBot="1" x14ac:dyDescent="0.3">
      <c r="A32" s="396"/>
      <c r="B32" s="40"/>
      <c r="C32" s="465"/>
      <c r="D32" s="51"/>
      <c r="E32" s="68"/>
      <c r="F32" s="68"/>
      <c r="G32" s="68"/>
      <c r="H32" s="68"/>
      <c r="I32" s="69"/>
      <c r="J32" s="106"/>
      <c r="K32" s="401"/>
    </row>
    <row r="33" spans="1:11" ht="15.75" thickBot="1" x14ac:dyDescent="0.3">
      <c r="A33" s="27"/>
      <c r="B33" s="70"/>
      <c r="C33" s="29"/>
      <c r="D33" s="135"/>
      <c r="E33" s="135"/>
      <c r="F33" s="135"/>
      <c r="G33" s="135"/>
      <c r="H33" s="135"/>
      <c r="I33" s="135"/>
      <c r="J33" s="30"/>
      <c r="K33" s="31"/>
    </row>
  </sheetData>
  <mergeCells count="34">
    <mergeCell ref="C1:K1"/>
    <mergeCell ref="A28:A32"/>
    <mergeCell ref="C28:C32"/>
    <mergeCell ref="K28:K32"/>
    <mergeCell ref="B29:B31"/>
    <mergeCell ref="A18:A22"/>
    <mergeCell ref="C18:C22"/>
    <mergeCell ref="K18:K22"/>
    <mergeCell ref="A23:A27"/>
    <mergeCell ref="C23:C27"/>
    <mergeCell ref="K23:K27"/>
    <mergeCell ref="B19:B21"/>
    <mergeCell ref="B24:B26"/>
    <mergeCell ref="J19:J21"/>
    <mergeCell ref="J24:J25"/>
    <mergeCell ref="A8:A12"/>
    <mergeCell ref="C8:C12"/>
    <mergeCell ref="J8:J12"/>
    <mergeCell ref="K8:K12"/>
    <mergeCell ref="A13:A17"/>
    <mergeCell ref="C13:C17"/>
    <mergeCell ref="J13:J17"/>
    <mergeCell ref="K13:K17"/>
    <mergeCell ref="B14:B16"/>
    <mergeCell ref="A2:K2"/>
    <mergeCell ref="A3:K3"/>
    <mergeCell ref="A4:K4"/>
    <mergeCell ref="A5:A7"/>
    <mergeCell ref="B5:B7"/>
    <mergeCell ref="C5:C7"/>
    <mergeCell ref="D5:I5"/>
    <mergeCell ref="J5:J7"/>
    <mergeCell ref="K5:K7"/>
    <mergeCell ref="D6:I6"/>
  </mergeCells>
  <pageMargins left="0.70866141732283472" right="0" top="0" bottom="0" header="0" footer="0"/>
  <pageSetup paperSize="9" scale="71" fitToHeight="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zoomScaleNormal="100" workbookViewId="0">
      <selection activeCell="C14" sqref="C14:C18"/>
    </sheetView>
  </sheetViews>
  <sheetFormatPr defaultRowHeight="15" x14ac:dyDescent="0.25"/>
  <cols>
    <col min="1" max="1" width="4.85546875" customWidth="1"/>
    <col min="2" max="2" width="31" customWidth="1"/>
    <col min="3" max="3" width="19" customWidth="1"/>
    <col min="4" max="4" width="15" customWidth="1"/>
    <col min="5" max="5" width="13.85546875" customWidth="1"/>
    <col min="6" max="6" width="14.140625" customWidth="1"/>
    <col min="7" max="7" width="15" customWidth="1"/>
    <col min="8" max="8" width="12.85546875" customWidth="1"/>
    <col min="11" max="11" width="11.7109375" customWidth="1"/>
    <col min="12" max="12" width="11.28515625" bestFit="1" customWidth="1"/>
  </cols>
  <sheetData>
    <row r="1" spans="1:12" x14ac:dyDescent="0.25">
      <c r="C1" s="544" t="s">
        <v>439</v>
      </c>
      <c r="D1" s="324"/>
      <c r="E1" s="324"/>
      <c r="F1" s="324"/>
      <c r="G1" s="324"/>
      <c r="H1" s="324"/>
      <c r="I1" s="324"/>
      <c r="J1" s="324"/>
      <c r="K1" s="324"/>
      <c r="L1" s="324"/>
    </row>
    <row r="2" spans="1:12" ht="15.75" x14ac:dyDescent="0.25">
      <c r="A2" s="560"/>
      <c r="B2" s="560"/>
      <c r="C2" s="560"/>
      <c r="D2" s="560"/>
      <c r="E2" s="560"/>
      <c r="F2" s="560"/>
      <c r="G2" s="560"/>
      <c r="H2" s="560"/>
      <c r="I2" s="560"/>
      <c r="J2" s="560"/>
      <c r="K2" s="560"/>
      <c r="L2" s="560"/>
    </row>
    <row r="3" spans="1:12" ht="15.75" x14ac:dyDescent="0.25">
      <c r="A3" s="561" t="s">
        <v>225</v>
      </c>
      <c r="B3" s="561"/>
      <c r="C3" s="561"/>
      <c r="D3" s="561"/>
      <c r="E3" s="561"/>
      <c r="F3" s="561"/>
      <c r="G3" s="561"/>
      <c r="H3" s="561"/>
      <c r="I3" s="561"/>
      <c r="J3" s="561"/>
      <c r="K3" s="561"/>
      <c r="L3" s="561"/>
    </row>
    <row r="4" spans="1:12" ht="15.75" thickBot="1" x14ac:dyDescent="0.3"/>
    <row r="5" spans="1:12" ht="42" customHeight="1" x14ac:dyDescent="0.25">
      <c r="A5" s="339" t="s">
        <v>10</v>
      </c>
      <c r="B5" s="334" t="s">
        <v>226</v>
      </c>
      <c r="C5" s="334" t="s">
        <v>227</v>
      </c>
      <c r="D5" s="334" t="s">
        <v>228</v>
      </c>
      <c r="E5" s="334" t="s">
        <v>229</v>
      </c>
      <c r="F5" s="334" t="s">
        <v>230</v>
      </c>
      <c r="G5" s="334" t="s">
        <v>231</v>
      </c>
      <c r="H5" s="334"/>
      <c r="I5" s="334"/>
      <c r="J5" s="334"/>
      <c r="K5" s="334"/>
      <c r="L5" s="336"/>
    </row>
    <row r="6" spans="1:12" ht="15.75" x14ac:dyDescent="0.25">
      <c r="A6" s="340"/>
      <c r="B6" s="335"/>
      <c r="C6" s="335"/>
      <c r="D6" s="335"/>
      <c r="E6" s="335"/>
      <c r="F6" s="335"/>
      <c r="G6" s="335" t="s">
        <v>232</v>
      </c>
      <c r="H6" s="335"/>
      <c r="I6" s="335"/>
      <c r="J6" s="335"/>
      <c r="K6" s="335"/>
      <c r="L6" s="337"/>
    </row>
    <row r="7" spans="1:12" ht="15.75" x14ac:dyDescent="0.25">
      <c r="A7" s="340"/>
      <c r="B7" s="335"/>
      <c r="C7" s="335"/>
      <c r="D7" s="335"/>
      <c r="E7" s="335"/>
      <c r="F7" s="335"/>
      <c r="G7" s="167" t="s">
        <v>233</v>
      </c>
      <c r="H7" s="167" t="s">
        <v>32</v>
      </c>
      <c r="I7" s="167" t="s">
        <v>33</v>
      </c>
      <c r="J7" s="167" t="s">
        <v>34</v>
      </c>
      <c r="K7" s="167" t="s">
        <v>35</v>
      </c>
      <c r="L7" s="168" t="s">
        <v>36</v>
      </c>
    </row>
    <row r="8" spans="1:12" ht="0.75" customHeight="1" x14ac:dyDescent="0.25">
      <c r="A8" s="549"/>
      <c r="B8" s="551" t="s">
        <v>234</v>
      </c>
      <c r="C8" s="551"/>
      <c r="D8" s="551"/>
      <c r="E8" s="551"/>
      <c r="F8" s="551"/>
      <c r="G8" s="167" t="s">
        <v>32</v>
      </c>
      <c r="H8" s="16"/>
      <c r="I8" s="16"/>
      <c r="J8" s="16"/>
      <c r="K8" s="16"/>
      <c r="L8" s="17"/>
    </row>
    <row r="9" spans="1:12" ht="16.5" hidden="1" customHeight="1" thickBot="1" x14ac:dyDescent="0.3">
      <c r="A9" s="549"/>
      <c r="B9" s="551"/>
      <c r="C9" s="551"/>
      <c r="D9" s="551"/>
      <c r="E9" s="551"/>
      <c r="F9" s="551"/>
      <c r="G9" s="167" t="s">
        <v>15</v>
      </c>
      <c r="H9" s="16"/>
      <c r="I9" s="16"/>
      <c r="J9" s="16"/>
      <c r="K9" s="16"/>
      <c r="L9" s="17"/>
    </row>
    <row r="10" spans="1:12" ht="16.5" hidden="1" customHeight="1" thickBot="1" x14ac:dyDescent="0.3">
      <c r="A10" s="549"/>
      <c r="B10" s="551"/>
      <c r="C10" s="551"/>
      <c r="D10" s="551"/>
      <c r="E10" s="551"/>
      <c r="F10" s="551"/>
      <c r="G10" s="167" t="s">
        <v>15</v>
      </c>
      <c r="H10" s="16"/>
      <c r="I10" s="16"/>
      <c r="J10" s="16"/>
      <c r="K10" s="16"/>
      <c r="L10" s="17"/>
    </row>
    <row r="11" spans="1:12" ht="16.5" hidden="1" customHeight="1" thickBot="1" x14ac:dyDescent="0.3">
      <c r="A11" s="549"/>
      <c r="B11" s="551"/>
      <c r="C11" s="551"/>
      <c r="D11" s="551"/>
      <c r="E11" s="551"/>
      <c r="F11" s="551"/>
      <c r="G11" s="167" t="s">
        <v>15</v>
      </c>
      <c r="H11" s="16"/>
      <c r="I11" s="16"/>
      <c r="J11" s="16"/>
      <c r="K11" s="16"/>
      <c r="L11" s="17"/>
    </row>
    <row r="12" spans="1:12" ht="16.5" hidden="1" customHeight="1" thickBot="1" x14ac:dyDescent="0.3">
      <c r="A12" s="549"/>
      <c r="B12" s="551"/>
      <c r="C12" s="551"/>
      <c r="D12" s="551"/>
      <c r="E12" s="551"/>
      <c r="F12" s="551"/>
      <c r="G12" s="167" t="s">
        <v>15</v>
      </c>
      <c r="H12" s="16"/>
      <c r="I12" s="16"/>
      <c r="J12" s="16"/>
      <c r="K12" s="16"/>
      <c r="L12" s="17"/>
    </row>
    <row r="13" spans="1:12" ht="20.25" customHeight="1" x14ac:dyDescent="0.25">
      <c r="A13" s="171"/>
      <c r="B13" s="551" t="s">
        <v>235</v>
      </c>
      <c r="C13" s="551"/>
      <c r="D13" s="551"/>
      <c r="E13" s="551"/>
      <c r="F13" s="551"/>
      <c r="G13" s="551"/>
      <c r="H13" s="551"/>
      <c r="I13" s="551"/>
      <c r="J13" s="551"/>
      <c r="K13" s="551"/>
      <c r="L13" s="552"/>
    </row>
    <row r="14" spans="1:12" ht="23.25" customHeight="1" x14ac:dyDescent="0.25">
      <c r="A14" s="340">
        <v>1</v>
      </c>
      <c r="B14" s="554" t="s">
        <v>354</v>
      </c>
      <c r="C14" s="335" t="s">
        <v>441</v>
      </c>
      <c r="D14" s="335">
        <v>380</v>
      </c>
      <c r="E14" s="558">
        <v>46387</v>
      </c>
      <c r="F14" s="559">
        <v>840701.9</v>
      </c>
      <c r="G14" s="167" t="s">
        <v>32</v>
      </c>
      <c r="H14" s="43">
        <f>I14+J14+K14+L14</f>
        <v>688555.33</v>
      </c>
      <c r="I14" s="43">
        <f>I15+I16+I17+I18</f>
        <v>68.83</v>
      </c>
      <c r="J14" s="43">
        <f t="shared" ref="J14:L14" si="0">J15+J16+J17+J18</f>
        <v>0</v>
      </c>
      <c r="K14" s="43">
        <f t="shared" si="0"/>
        <v>688486.5</v>
      </c>
      <c r="L14" s="44">
        <f t="shared" si="0"/>
        <v>0</v>
      </c>
    </row>
    <row r="15" spans="1:12" ht="28.5" customHeight="1" x14ac:dyDescent="0.25">
      <c r="A15" s="340"/>
      <c r="B15" s="555"/>
      <c r="C15" s="335"/>
      <c r="D15" s="335"/>
      <c r="E15" s="335"/>
      <c r="F15" s="335"/>
      <c r="G15" s="167">
        <v>2026</v>
      </c>
      <c r="H15" s="43">
        <f t="shared" ref="H15:H18" si="1">I15+J15+K15+L15</f>
        <v>688555.33</v>
      </c>
      <c r="I15" s="43">
        <f>50.57+18.26</f>
        <v>68.83</v>
      </c>
      <c r="J15" s="43"/>
      <c r="K15" s="43">
        <f>505666.76+182819.74</f>
        <v>688486.5</v>
      </c>
      <c r="L15" s="44"/>
    </row>
    <row r="16" spans="1:12" ht="15.75" x14ac:dyDescent="0.25">
      <c r="A16" s="340"/>
      <c r="B16" s="555"/>
      <c r="C16" s="335"/>
      <c r="D16" s="335"/>
      <c r="E16" s="335"/>
      <c r="F16" s="335"/>
      <c r="G16" s="167">
        <v>2027</v>
      </c>
      <c r="H16" s="43">
        <f t="shared" si="1"/>
        <v>0</v>
      </c>
      <c r="I16" s="43"/>
      <c r="J16" s="43"/>
      <c r="K16" s="43"/>
      <c r="L16" s="44"/>
    </row>
    <row r="17" spans="1:12" ht="15.75" x14ac:dyDescent="0.25">
      <c r="A17" s="340"/>
      <c r="B17" s="555"/>
      <c r="C17" s="335"/>
      <c r="D17" s="335"/>
      <c r="E17" s="335"/>
      <c r="F17" s="335"/>
      <c r="G17" s="167">
        <v>2028</v>
      </c>
      <c r="H17" s="43">
        <f t="shared" si="1"/>
        <v>0</v>
      </c>
      <c r="I17" s="43"/>
      <c r="J17" s="43"/>
      <c r="K17" s="43"/>
      <c r="L17" s="44"/>
    </row>
    <row r="18" spans="1:12" ht="23.25" customHeight="1" thickBot="1" x14ac:dyDescent="0.3">
      <c r="A18" s="553"/>
      <c r="B18" s="556"/>
      <c r="C18" s="557"/>
      <c r="D18" s="557"/>
      <c r="E18" s="557"/>
      <c r="F18" s="557"/>
      <c r="G18" s="163">
        <v>2029</v>
      </c>
      <c r="H18" s="45">
        <f t="shared" si="1"/>
        <v>0</v>
      </c>
      <c r="I18" s="45"/>
      <c r="J18" s="45"/>
      <c r="K18" s="45"/>
      <c r="L18" s="46"/>
    </row>
    <row r="19" spans="1:12" ht="42.75" customHeight="1" x14ac:dyDescent="0.25">
      <c r="A19" s="550" t="s">
        <v>237</v>
      </c>
      <c r="B19" s="550"/>
      <c r="C19" s="550"/>
      <c r="D19" s="550"/>
      <c r="E19" s="550"/>
      <c r="F19" s="550"/>
      <c r="G19" s="550"/>
      <c r="H19" s="550"/>
      <c r="I19" s="550"/>
      <c r="J19" s="550"/>
      <c r="K19" s="550"/>
      <c r="L19" s="550"/>
    </row>
    <row r="20" spans="1:12" ht="51.75" customHeight="1" x14ac:dyDescent="0.25"/>
    <row r="21" spans="1:12" ht="39" customHeight="1" x14ac:dyDescent="0.25"/>
    <row r="23" spans="1:12" ht="23.25" customHeight="1" x14ac:dyDescent="0.25"/>
    <row r="24" spans="1:12" ht="21.75" customHeight="1" x14ac:dyDescent="0.25"/>
    <row r="28" spans="1:12" ht="20.25" customHeight="1" x14ac:dyDescent="0.25"/>
    <row r="29" spans="1:12" ht="21.75" customHeight="1" x14ac:dyDescent="0.25"/>
  </sheetData>
  <mergeCells count="21">
    <mergeCell ref="C1:L1"/>
    <mergeCell ref="A8:A12"/>
    <mergeCell ref="A19:L19"/>
    <mergeCell ref="B8:F12"/>
    <mergeCell ref="B13:L13"/>
    <mergeCell ref="A14:A18"/>
    <mergeCell ref="B14:B18"/>
    <mergeCell ref="C14:C18"/>
    <mergeCell ref="D14:D18"/>
    <mergeCell ref="E14:E18"/>
    <mergeCell ref="F14:F18"/>
    <mergeCell ref="A2:L2"/>
    <mergeCell ref="A3:L3"/>
    <mergeCell ref="D5:D7"/>
    <mergeCell ref="E5:E7"/>
    <mergeCell ref="F5:F7"/>
    <mergeCell ref="G5:L5"/>
    <mergeCell ref="G6:L6"/>
    <mergeCell ref="A5:A7"/>
    <mergeCell ref="B5:B7"/>
    <mergeCell ref="C5:C7"/>
  </mergeCells>
  <pageMargins left="0.70866141732283472" right="0" top="0" bottom="0" header="0" footer="0"/>
  <pageSetup paperSize="9" scale="74" fitToHeight="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5</vt:i4>
      </vt:variant>
    </vt:vector>
  </HeadingPairs>
  <TitlesOfParts>
    <vt:vector size="16" baseType="lpstr">
      <vt:lpstr>титул.лист</vt:lpstr>
      <vt:lpstr>Паспорт программы</vt:lpstr>
      <vt:lpstr>перечень показателей</vt:lpstr>
      <vt:lpstr>план реализации</vt:lpstr>
      <vt:lpstr>1 подпрограмма</vt:lpstr>
      <vt:lpstr>2 подпрограмма</vt:lpstr>
      <vt:lpstr>3 подпрограмма </vt:lpstr>
      <vt:lpstr>4 подпрограмма </vt:lpstr>
      <vt:lpstr>5 подпрограмма </vt:lpstr>
      <vt:lpstr>6 подпрограмма </vt:lpstr>
      <vt:lpstr>объекты кап.строительства</vt:lpstr>
      <vt:lpstr>'1 подпрограмма'!Область_печати</vt:lpstr>
      <vt:lpstr>'3 подпрограмма '!Область_печати</vt:lpstr>
      <vt:lpstr>'5 подпрограмма '!Область_печати</vt:lpstr>
      <vt:lpstr>'объекты кап.строительства'!Область_печати</vt:lpstr>
      <vt:lpstr>титул.лист!Область_печати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2026-04-30T12:08:17Z</dcterms:modified>
</cp:coreProperties>
</file>